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9320" windowHeight="7935"/>
  </bookViews>
  <sheets>
    <sheet name="ЭМ-215" sheetId="2" r:id="rId1"/>
  </sheets>
  <definedNames>
    <definedName name="_xlnm._FilterDatabase" localSheetId="0" hidden="1">'ЭМ-215'!$A$9:$AF$14</definedName>
    <definedName name="Шкала">'ЭМ-215'!$AJ$9,'ЭМ-215'!$AJ$10</definedName>
    <definedName name="шкалы">#REF!</definedName>
  </definedNames>
  <calcPr calcId="145621"/>
</workbook>
</file>

<file path=xl/calcChain.xml><?xml version="1.0" encoding="utf-8"?>
<calcChain xmlns="http://schemas.openxmlformats.org/spreadsheetml/2006/main">
  <c r="E16" i="2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P22"/>
  <c r="AU22" s="1"/>
  <c r="AP23"/>
  <c r="AP24"/>
  <c r="AU24" s="1"/>
  <c r="AP25"/>
  <c r="AU25" s="1"/>
  <c r="AP26"/>
  <c r="AP27"/>
  <c r="AU27" s="1"/>
  <c r="AP28"/>
  <c r="AU28" s="1"/>
  <c r="AP29"/>
  <c r="AP30"/>
  <c r="AU30" s="1"/>
  <c r="AP31"/>
  <c r="AU31" s="1"/>
  <c r="AP32"/>
  <c r="AP33"/>
  <c r="AU33" s="1"/>
  <c r="AP34"/>
  <c r="AU34" s="1"/>
  <c r="AP35"/>
  <c r="AP36"/>
  <c r="AU36" s="1"/>
  <c r="AP37"/>
  <c r="AU37" s="1"/>
  <c r="AP38"/>
  <c r="AP39"/>
  <c r="AU39" s="1"/>
  <c r="AP40"/>
  <c r="AU40" s="1"/>
  <c r="AP41"/>
  <c r="AQ21"/>
  <c r="AP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N22"/>
  <c r="AN23"/>
  <c r="AN24"/>
  <c r="AN25"/>
  <c r="AN26"/>
  <c r="AN27"/>
  <c r="AT27" s="1"/>
  <c r="D27" s="1"/>
  <c r="AN28"/>
  <c r="AN29"/>
  <c r="AN30"/>
  <c r="AN31"/>
  <c r="AT31" s="1"/>
  <c r="D31" s="1"/>
  <c r="AN32"/>
  <c r="AN33"/>
  <c r="AN34"/>
  <c r="AN35"/>
  <c r="AN36"/>
  <c r="AN37"/>
  <c r="AN38"/>
  <c r="AN39"/>
  <c r="AT39" s="1"/>
  <c r="D39" s="1"/>
  <c r="AN40"/>
  <c r="AT40" s="1"/>
  <c r="D40" s="1"/>
  <c r="AN41"/>
  <c r="AO21"/>
  <c r="AN21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M22"/>
  <c r="AL22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21"/>
  <c r="AJ22"/>
  <c r="AJ23"/>
  <c r="AJ24"/>
  <c r="AJ25"/>
  <c r="B25" s="1"/>
  <c r="AJ26"/>
  <c r="AJ27"/>
  <c r="AJ28"/>
  <c r="AJ29"/>
  <c r="B29" s="1"/>
  <c r="AJ30"/>
  <c r="AJ31"/>
  <c r="AJ32"/>
  <c r="AJ33"/>
  <c r="AJ34"/>
  <c r="AJ35"/>
  <c r="AJ36"/>
  <c r="AJ37"/>
  <c r="B37" s="1"/>
  <c r="AJ38"/>
  <c r="AJ39"/>
  <c r="AJ40"/>
  <c r="AJ41"/>
  <c r="B41" s="1"/>
  <c r="AJ21"/>
  <c r="AT22"/>
  <c r="D22" s="1"/>
  <c r="AT41" l="1"/>
  <c r="D41" s="1"/>
  <c r="AT35"/>
  <c r="D35" s="1"/>
  <c r="AU41"/>
  <c r="AU38"/>
  <c r="AU35"/>
  <c r="AU32"/>
  <c r="AU29"/>
  <c r="AU26"/>
  <c r="AU23"/>
  <c r="B33"/>
  <c r="C38"/>
  <c r="C36"/>
  <c r="AU21"/>
  <c r="AT23"/>
  <c r="D23" s="1"/>
  <c r="C40"/>
  <c r="C34"/>
  <c r="C32"/>
  <c r="C30"/>
  <c r="C28"/>
  <c r="C26"/>
  <c r="C24"/>
  <c r="B39"/>
  <c r="B35"/>
  <c r="B31"/>
  <c r="B27"/>
  <c r="B23"/>
  <c r="C35"/>
  <c r="C23"/>
  <c r="AT37"/>
  <c r="D37" s="1"/>
  <c r="AT33"/>
  <c r="D33" s="1"/>
  <c r="AT29"/>
  <c r="D29" s="1"/>
  <c r="AT25"/>
  <c r="D25" s="1"/>
  <c r="AT38"/>
  <c r="D38" s="1"/>
  <c r="AT34"/>
  <c r="D34" s="1"/>
  <c r="AT30"/>
  <c r="D30" s="1"/>
  <c r="AT26"/>
  <c r="D26" s="1"/>
  <c r="B40"/>
  <c r="B36"/>
  <c r="B32"/>
  <c r="B28"/>
  <c r="B24"/>
  <c r="C22"/>
  <c r="C37"/>
  <c r="C33"/>
  <c r="C31"/>
  <c r="C29"/>
  <c r="C27"/>
  <c r="C25"/>
  <c r="B21"/>
  <c r="B38"/>
  <c r="B34"/>
  <c r="B30"/>
  <c r="B26"/>
  <c r="B22"/>
  <c r="C39"/>
  <c r="AT21"/>
  <c r="D21" s="1"/>
  <c r="AT36"/>
  <c r="D36" s="1"/>
  <c r="AT32"/>
  <c r="D32" s="1"/>
  <c r="AT28"/>
  <c r="D28" s="1"/>
  <c r="AT24"/>
  <c r="D24" s="1"/>
</calcChain>
</file>

<file path=xl/sharedStrings.xml><?xml version="1.0" encoding="utf-8"?>
<sst xmlns="http://schemas.openxmlformats.org/spreadsheetml/2006/main" count="223" uniqueCount="69">
  <si>
    <t>Плотность</t>
  </si>
  <si>
    <t>Температура</t>
  </si>
  <si>
    <t>Абсолютное давление</t>
  </si>
  <si>
    <t>Нормальные условия</t>
  </si>
  <si>
    <t>Для жидкости</t>
  </si>
  <si>
    <t>kg/m3</t>
  </si>
  <si>
    <t>Для газа</t>
  </si>
  <si>
    <t>Давление</t>
  </si>
  <si>
    <t>МПа</t>
  </si>
  <si>
    <t>nkg/m3</t>
  </si>
  <si>
    <t>°C</t>
  </si>
  <si>
    <t>газ</t>
  </si>
  <si>
    <t>Исполнение Н</t>
  </si>
  <si>
    <t>Исполнение ФТ</t>
  </si>
  <si>
    <t>015А</t>
  </si>
  <si>
    <t>015Б</t>
  </si>
  <si>
    <t>015В</t>
  </si>
  <si>
    <t>015Г</t>
  </si>
  <si>
    <t>015Д</t>
  </si>
  <si>
    <t>015Е</t>
  </si>
  <si>
    <t>015Ж</t>
  </si>
  <si>
    <t>015И</t>
  </si>
  <si>
    <t>025А</t>
  </si>
  <si>
    <t>025Б</t>
  </si>
  <si>
    <t>025В</t>
  </si>
  <si>
    <t>025Г</t>
  </si>
  <si>
    <t>040А</t>
  </si>
  <si>
    <t>040Б</t>
  </si>
  <si>
    <t>050А</t>
  </si>
  <si>
    <t>050Б</t>
  </si>
  <si>
    <t>050В</t>
  </si>
  <si>
    <t>080А</t>
  </si>
  <si>
    <t>080Б</t>
  </si>
  <si>
    <t>100А</t>
  </si>
  <si>
    <t>150А</t>
  </si>
  <si>
    <t>-</t>
  </si>
  <si>
    <t>жидкость</t>
  </si>
  <si>
    <t>Расчет для шкалы при рабочих условиях</t>
  </si>
  <si>
    <t>Н</t>
  </si>
  <si>
    <t>Фт</t>
  </si>
  <si>
    <t>Н, Фт</t>
  </si>
  <si>
    <t>Шкала</t>
  </si>
  <si>
    <t>Плотность поплавка</t>
  </si>
  <si>
    <t>Таблица стандартных диапазонов расхода</t>
  </si>
  <si>
    <t>Исполнение Н, Фт</t>
  </si>
  <si>
    <t>Таблица коэф. округления для жидкости</t>
  </si>
  <si>
    <t>Коэфициенты для округления результатов на газ</t>
  </si>
  <si>
    <t>м3/ч</t>
  </si>
  <si>
    <t>Сцепленные значения для газа</t>
  </si>
  <si>
    <t>Нормальные</t>
  </si>
  <si>
    <t>Рабочие условия</t>
  </si>
  <si>
    <t>Рабочим условиям</t>
  </si>
  <si>
    <t>Нормальным условиям</t>
  </si>
  <si>
    <t>нм3/ч</t>
  </si>
  <si>
    <t>Шкала приведена к</t>
  </si>
  <si>
    <t>Нормальными условиями считаются: 
Температура = 20°С
Давление = 0,1МПа</t>
  </si>
  <si>
    <t>кг/нм3</t>
  </si>
  <si>
    <t>кг/м3</t>
  </si>
  <si>
    <t>Параметры измеряемой среды</t>
  </si>
  <si>
    <t>Таблица с расходами</t>
  </si>
  <si>
    <t>Типоразмер</t>
  </si>
  <si>
    <t>введите параметры среды в зеленые поля, затем выберите подходящую модификацию в таблице ниже</t>
  </si>
  <si>
    <t>По вопросам продаж и поддержки обращайтесь:</t>
  </si>
  <si>
    <t xml:space="preserve">Эл. почта: </t>
  </si>
  <si>
    <t>fwo@pro-solution.ru</t>
  </si>
  <si>
    <t xml:space="preserve"> Сайт:  </t>
  </si>
  <si>
    <t>https://flow.pro-solution.ru</t>
  </si>
  <si>
    <t>Телефон:</t>
  </si>
  <si>
    <t>8 800 511 88 70</t>
  </si>
</sst>
</file>

<file path=xl/styles.xml><?xml version="1.0" encoding="utf-8"?>
<styleSheet xmlns="http://schemas.openxmlformats.org/spreadsheetml/2006/main">
  <numFmts count="2">
    <numFmt numFmtId="164" formatCode="[$-FC19]dd\ mmmm\ yyyy\ \г\.;@"/>
    <numFmt numFmtId="165" formatCode="0.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u/>
      <sz val="11"/>
      <color rgb="FF0563C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Font="1"/>
    <xf numFmtId="49" fontId="1" fillId="0" borderId="1" xfId="0" applyNumberFormat="1" applyFont="1" applyBorder="1" applyAlignment="1">
      <alignment horizontal="center" wrapText="1"/>
    </xf>
    <xf numFmtId="164" fontId="2" fillId="0" borderId="0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horizontal="center" wrapText="1"/>
    </xf>
    <xf numFmtId="164" fontId="1" fillId="6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0" fillId="0" borderId="0" xfId="0" applyFont="1" applyAlignment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8" xfId="0" applyFont="1" applyBorder="1"/>
    <xf numFmtId="165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horizontal="right"/>
    </xf>
    <xf numFmtId="164" fontId="1" fillId="3" borderId="1" xfId="0" applyNumberFormat="1" applyFont="1" applyFill="1" applyBorder="1" applyAlignment="1">
      <alignment horizontal="right" wrapText="1"/>
    </xf>
    <xf numFmtId="49" fontId="1" fillId="3" borderId="1" xfId="0" applyNumberFormat="1" applyFont="1" applyFill="1" applyBorder="1" applyAlignment="1">
      <alignment horizontal="center" wrapText="1"/>
    </xf>
    <xf numFmtId="0" fontId="1" fillId="0" borderId="1" xfId="0" applyFont="1" applyBorder="1"/>
    <xf numFmtId="0" fontId="0" fillId="0" borderId="0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9" borderId="1" xfId="0" applyFont="1" applyFill="1" applyBorder="1"/>
    <xf numFmtId="0" fontId="1" fillId="9" borderId="1" xfId="0" applyFont="1" applyFill="1" applyBorder="1" applyAlignment="1">
      <alignment horizontal="center"/>
    </xf>
    <xf numFmtId="0" fontId="1" fillId="0" borderId="9" xfId="0" applyFont="1" applyBorder="1"/>
    <xf numFmtId="0" fontId="1" fillId="0" borderId="14" xfId="0" applyFont="1" applyBorder="1"/>
    <xf numFmtId="0" fontId="0" fillId="0" borderId="14" xfId="0" applyFont="1" applyBorder="1"/>
    <xf numFmtId="0" fontId="0" fillId="0" borderId="0" xfId="0" applyAlignment="1">
      <alignment horizontal="right"/>
    </xf>
    <xf numFmtId="164" fontId="0" fillId="5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10" borderId="1" xfId="0" applyFont="1" applyFill="1" applyBorder="1"/>
    <xf numFmtId="0" fontId="4" fillId="0" borderId="0" xfId="0" applyFont="1" applyAlignment="1">
      <alignment horizontal="center"/>
    </xf>
    <xf numFmtId="0" fontId="5" fillId="0" borderId="14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2" borderId="11" xfId="0" applyNumberFormat="1" applyFont="1" applyFill="1" applyBorder="1" applyAlignment="1">
      <alignment horizontal="center" vertical="center"/>
    </xf>
    <xf numFmtId="164" fontId="0" fillId="2" borderId="13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 vertical="center" wrapText="1"/>
    </xf>
    <xf numFmtId="164" fontId="0" fillId="5" borderId="2" xfId="0" applyNumberFormat="1" applyFont="1" applyFill="1" applyBorder="1" applyAlignment="1">
      <alignment horizontal="center" vertical="center" wrapText="1"/>
    </xf>
    <xf numFmtId="164" fontId="0" fillId="5" borderId="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7" xfId="0" applyFont="1" applyFill="1" applyBorder="1" applyAlignment="1">
      <alignment horizontal="center" vertical="center" wrapText="1"/>
    </xf>
    <xf numFmtId="0" fontId="0" fillId="8" borderId="9" xfId="0" applyFont="1" applyFill="1" applyBorder="1" applyAlignment="1">
      <alignment horizontal="center" vertical="center" wrapText="1"/>
    </xf>
    <xf numFmtId="0" fontId="0" fillId="8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7" fillId="0" borderId="0" xfId="1" applyAlignment="1" applyProtection="1">
      <alignment vertical="center"/>
    </xf>
    <xf numFmtId="0" fontId="6" fillId="0" borderId="0" xfId="0" applyFont="1" applyAlignment="1">
      <alignment horizontal="right"/>
    </xf>
    <xf numFmtId="0" fontId="7" fillId="0" borderId="0" xfId="1" applyAlignment="1" applyProtection="1"/>
    <xf numFmtId="0" fontId="8" fillId="0" borderId="0" xfId="0" applyFont="1" applyAlignment="1"/>
  </cellXfs>
  <cellStyles count="2">
    <cellStyle name="Гиперссылка" xfId="1" builtinId="8"/>
    <cellStyle name="Обычный" xfId="0" builtinId="0"/>
  </cellStyles>
  <dxfs count="4"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1676399</xdr:colOff>
      <xdr:row>2</xdr:row>
      <xdr:rowOff>1457325</xdr:rowOff>
    </xdr:to>
    <xdr:sp macro="" textlink="">
      <xdr:nvSpPr>
        <xdr:cNvPr id="2" name="Shape 3"/>
        <xdr:cNvSpPr/>
      </xdr:nvSpPr>
      <xdr:spPr>
        <a:xfrm>
          <a:off x="0" y="419100"/>
          <a:ext cx="1676399" cy="1457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Архангельск +7 (8182) 45-71-35</a:t>
          </a:r>
        </a:p>
        <a:p>
          <a:r>
            <a:rPr lang="ru-RU" sz="800">
              <a:latin typeface="+mn-lt"/>
              <a:ea typeface="+mn-ea"/>
              <a:cs typeface="+mn-cs"/>
            </a:rPr>
            <a:t>Астрахань +7 (8512) 99-46-80</a:t>
          </a:r>
        </a:p>
        <a:p>
          <a:r>
            <a:rPr lang="ru-RU" sz="800">
              <a:latin typeface="+mn-lt"/>
              <a:ea typeface="+mn-ea"/>
              <a:cs typeface="+mn-cs"/>
            </a:rPr>
            <a:t>Барнаул +7 (3852) 37-96-76</a:t>
          </a:r>
        </a:p>
        <a:p>
          <a:r>
            <a:rPr lang="ru-RU" sz="800">
              <a:latin typeface="+mn-lt"/>
              <a:ea typeface="+mn-ea"/>
              <a:cs typeface="+mn-cs"/>
            </a:rPr>
            <a:t>Белгород +7 (4722) 20-58-80</a:t>
          </a:r>
        </a:p>
        <a:p>
          <a:r>
            <a:rPr lang="ru-RU" sz="800">
              <a:latin typeface="+mn-lt"/>
              <a:ea typeface="+mn-ea"/>
              <a:cs typeface="+mn-cs"/>
            </a:rPr>
            <a:t>Брянск +7 (4832) 32-17-25</a:t>
          </a:r>
        </a:p>
        <a:p>
          <a:r>
            <a:rPr lang="ru-RU" sz="800">
              <a:latin typeface="+mn-lt"/>
              <a:ea typeface="+mn-ea"/>
              <a:cs typeface="+mn-cs"/>
            </a:rPr>
            <a:t>Владивосток +7 (4232) 49-26-85</a:t>
          </a:r>
        </a:p>
        <a:p>
          <a:r>
            <a:rPr lang="ru-RU" sz="800">
              <a:latin typeface="+mn-lt"/>
              <a:ea typeface="+mn-ea"/>
              <a:cs typeface="+mn-cs"/>
            </a:rPr>
            <a:t>Волгоград +7 (8442) 45-94-42</a:t>
          </a:r>
        </a:p>
        <a:p>
          <a:r>
            <a:rPr lang="ru-RU" sz="800">
              <a:latin typeface="+mn-lt"/>
              <a:ea typeface="+mn-ea"/>
              <a:cs typeface="+mn-cs"/>
            </a:rPr>
            <a:t>Екатеринбург +7 (343) 302-14-75</a:t>
          </a:r>
        </a:p>
        <a:p>
          <a:r>
            <a:rPr lang="ru-RU" sz="800">
              <a:latin typeface="+mn-lt"/>
              <a:ea typeface="+mn-ea"/>
              <a:cs typeface="+mn-cs"/>
            </a:rPr>
            <a:t>Ижевск +7 (3412) 20-90-75</a:t>
          </a:r>
        </a:p>
        <a:p>
          <a:r>
            <a:rPr lang="ru-RU" sz="800">
              <a:latin typeface="+mn-lt"/>
              <a:ea typeface="+mn-ea"/>
              <a:cs typeface="+mn-cs"/>
            </a:rPr>
            <a:t>Казань +7 (843) 207-19-05</a:t>
          </a:r>
        </a:p>
        <a:p>
          <a:r>
            <a:rPr lang="ru-RU" sz="800">
              <a:latin typeface="+mn-lt"/>
              <a:ea typeface="+mn-ea"/>
              <a:cs typeface="+mn-cs"/>
            </a:rPr>
            <a:t>Калуга +7 (4842) 33-35-03</a:t>
          </a:r>
          <a:endParaRPr sz="8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twoCellAnchor>
  <xdr:twoCellAnchor>
    <xdr:from>
      <xdr:col>1</xdr:col>
      <xdr:colOff>161925</xdr:colOff>
      <xdr:row>2</xdr:row>
      <xdr:rowOff>0</xdr:rowOff>
    </xdr:from>
    <xdr:to>
      <xdr:col>1</xdr:col>
      <xdr:colOff>2019301</xdr:colOff>
      <xdr:row>2</xdr:row>
      <xdr:rowOff>1457325</xdr:rowOff>
    </xdr:to>
    <xdr:sp macro="" textlink="">
      <xdr:nvSpPr>
        <xdr:cNvPr id="3" name="Shape 4"/>
        <xdr:cNvSpPr/>
      </xdr:nvSpPr>
      <xdr:spPr>
        <a:xfrm>
          <a:off x="1857375" y="419100"/>
          <a:ext cx="1857376" cy="1457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Кемерово +7 (3842) 21-56-70</a:t>
          </a:r>
        </a:p>
        <a:p>
          <a:r>
            <a:rPr lang="ru-RU" sz="800">
              <a:latin typeface="+mn-lt"/>
              <a:ea typeface="+mn-ea"/>
              <a:cs typeface="+mn-cs"/>
            </a:rPr>
            <a:t>Киров +7 (8332) 20-58-70</a:t>
          </a:r>
        </a:p>
        <a:p>
          <a:r>
            <a:rPr lang="ru-RU" sz="800">
              <a:latin typeface="+mn-lt"/>
              <a:ea typeface="+mn-ea"/>
              <a:cs typeface="+mn-cs"/>
            </a:rPr>
            <a:t>Краснодар +7 (861) 238-86-59</a:t>
          </a:r>
        </a:p>
        <a:p>
          <a:r>
            <a:rPr lang="ru-RU" sz="800">
              <a:latin typeface="+mn-lt"/>
              <a:ea typeface="+mn-ea"/>
              <a:cs typeface="+mn-cs"/>
            </a:rPr>
            <a:t>Красноярск +7 (391) 989-82-67</a:t>
          </a:r>
          <a:endParaRPr lang="en-US" sz="800">
            <a:latin typeface="+mn-lt"/>
            <a:ea typeface="+mn-ea"/>
            <a:cs typeface="+mn-cs"/>
          </a:endParaRPr>
        </a:p>
        <a:p>
          <a:r>
            <a:rPr lang="ru-RU" sz="800">
              <a:latin typeface="+mn-lt"/>
              <a:ea typeface="+mn-ea"/>
              <a:cs typeface="+mn-cs"/>
            </a:rPr>
            <a:t>Курск +7 (4712) 23-80-45</a:t>
          </a:r>
        </a:p>
        <a:p>
          <a:r>
            <a:rPr lang="ru-RU" sz="800">
              <a:latin typeface="+mn-lt"/>
              <a:ea typeface="+mn-ea"/>
              <a:cs typeface="+mn-cs"/>
            </a:rPr>
            <a:t>Липецк +7 (4742) 20-01-75</a:t>
          </a:r>
        </a:p>
        <a:p>
          <a:r>
            <a:rPr lang="ru-RU" sz="800">
              <a:latin typeface="+mn-lt"/>
              <a:ea typeface="+mn-ea"/>
              <a:cs typeface="+mn-cs"/>
            </a:rPr>
            <a:t>Магнитогорск +7 (3519) 51-02-81</a:t>
          </a:r>
        </a:p>
        <a:p>
          <a:r>
            <a:rPr lang="ru-RU" sz="800">
              <a:latin typeface="+mn-lt"/>
              <a:ea typeface="+mn-ea"/>
              <a:cs typeface="+mn-cs"/>
            </a:rPr>
            <a:t>Москва +7 (499) 404-24-72</a:t>
          </a:r>
        </a:p>
        <a:p>
          <a:r>
            <a:rPr lang="ru-RU" sz="800">
              <a:latin typeface="+mn-lt"/>
              <a:ea typeface="+mn-ea"/>
              <a:cs typeface="+mn-cs"/>
            </a:rPr>
            <a:t>Мурманск +7 (8152) 65-52-70</a:t>
          </a:r>
        </a:p>
        <a:p>
          <a:r>
            <a:rPr lang="ru-RU" sz="800">
              <a:latin typeface="+mn-lt"/>
              <a:ea typeface="+mn-ea"/>
              <a:cs typeface="+mn-cs"/>
            </a:rPr>
            <a:t>Наб.Челны +7 (8552) 91-01-32</a:t>
          </a:r>
        </a:p>
        <a:p>
          <a:r>
            <a:rPr lang="ru-RU" sz="800">
              <a:latin typeface="+mn-lt"/>
              <a:ea typeface="+mn-ea"/>
              <a:cs typeface="+mn-cs"/>
            </a:rPr>
            <a:t>Ниж.Новгород +7 (831) 200-34-65</a:t>
          </a:r>
        </a:p>
      </xdr:txBody>
    </xdr:sp>
    <xdr:clientData fLocksWithSheet="0"/>
  </xdr:twoCellAnchor>
  <xdr:twoCellAnchor>
    <xdr:from>
      <xdr:col>2</xdr:col>
      <xdr:colOff>1695449</xdr:colOff>
      <xdr:row>2</xdr:row>
      <xdr:rowOff>9525</xdr:rowOff>
    </xdr:from>
    <xdr:to>
      <xdr:col>3</xdr:col>
      <xdr:colOff>1352550</xdr:colOff>
      <xdr:row>2</xdr:row>
      <xdr:rowOff>1647825</xdr:rowOff>
    </xdr:to>
    <xdr:sp macro="" textlink="">
      <xdr:nvSpPr>
        <xdr:cNvPr id="4" name="Shape 5"/>
        <xdr:cNvSpPr/>
      </xdr:nvSpPr>
      <xdr:spPr>
        <a:xfrm>
          <a:off x="5534024" y="428625"/>
          <a:ext cx="1743076" cy="1638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Сочи +7 (862) 279-22-65</a:t>
          </a:r>
        </a:p>
        <a:p>
          <a:r>
            <a:rPr lang="ru-RU" sz="800">
              <a:latin typeface="+mn-lt"/>
              <a:ea typeface="+mn-ea"/>
              <a:cs typeface="+mn-cs"/>
            </a:rPr>
            <a:t>Ставрополь +7 (8652) 57-76-63</a:t>
          </a:r>
        </a:p>
        <a:p>
          <a:r>
            <a:rPr lang="ru-RU" sz="800">
              <a:latin typeface="+mn-lt"/>
              <a:ea typeface="+mn-ea"/>
              <a:cs typeface="+mn-cs"/>
            </a:rPr>
            <a:t>Сургут +7 (3462) 77-96-35</a:t>
          </a:r>
        </a:p>
        <a:p>
          <a:r>
            <a:rPr lang="ru-RU" sz="800">
              <a:latin typeface="+mn-lt"/>
              <a:ea typeface="+mn-ea"/>
              <a:cs typeface="+mn-cs"/>
            </a:rPr>
            <a:t>Тверь +7 (4822) 39-50-56</a:t>
          </a:r>
        </a:p>
        <a:p>
          <a:r>
            <a:rPr lang="ru-RU" sz="800">
              <a:latin typeface="+mn-lt"/>
              <a:ea typeface="+mn-ea"/>
              <a:cs typeface="+mn-cs"/>
            </a:rPr>
            <a:t>Томск +7 (3822) 48-95-05</a:t>
          </a:r>
        </a:p>
        <a:p>
          <a:r>
            <a:rPr lang="ru-RU" sz="800">
              <a:latin typeface="+mn-lt"/>
              <a:ea typeface="+mn-ea"/>
              <a:cs typeface="+mn-cs"/>
            </a:rPr>
            <a:t>Тула +7 (4872) 44-05-30</a:t>
          </a:r>
        </a:p>
        <a:p>
          <a:r>
            <a:rPr lang="ru-RU" sz="800">
              <a:latin typeface="+mn-lt"/>
              <a:ea typeface="+mn-ea"/>
              <a:cs typeface="+mn-cs"/>
            </a:rPr>
            <a:t>Тюмень +7 (3452) 56-94-75</a:t>
          </a:r>
        </a:p>
        <a:p>
          <a:r>
            <a:rPr lang="ru-RU" sz="800">
              <a:latin typeface="+mn-lt"/>
              <a:ea typeface="+mn-ea"/>
              <a:cs typeface="+mn-cs"/>
            </a:rPr>
            <a:t>Ульяновск +7 (8422) 42-51-95</a:t>
          </a:r>
        </a:p>
        <a:p>
          <a:r>
            <a:rPr lang="ru-RU" sz="800">
              <a:latin typeface="+mn-lt"/>
              <a:ea typeface="+mn-ea"/>
              <a:cs typeface="+mn-cs"/>
            </a:rPr>
            <a:t>Уфа +7 (347) 258-82-65</a:t>
          </a:r>
        </a:p>
        <a:p>
          <a:r>
            <a:rPr lang="ru-RU" sz="800">
              <a:latin typeface="+mn-lt"/>
              <a:ea typeface="+mn-ea"/>
              <a:cs typeface="+mn-cs"/>
            </a:rPr>
            <a:t>Хабаровск +7 (421) 292-95-69</a:t>
          </a:r>
        </a:p>
        <a:p>
          <a:r>
            <a:rPr lang="ru-RU" sz="800">
              <a:latin typeface="+mn-lt"/>
              <a:ea typeface="+mn-ea"/>
              <a:cs typeface="+mn-cs"/>
            </a:rPr>
            <a:t>Челябинск +7 (351) 277-89-65</a:t>
          </a:r>
        </a:p>
        <a:p>
          <a:r>
            <a:rPr lang="ru-RU" sz="800">
              <a:latin typeface="+mn-lt"/>
              <a:ea typeface="+mn-ea"/>
              <a:cs typeface="+mn-cs"/>
            </a:rPr>
            <a:t>Ярославль +7 (4852) 67-02-35</a:t>
          </a:r>
          <a:endParaRPr sz="800"/>
        </a:p>
      </xdr:txBody>
    </xdr:sp>
    <xdr:clientData fLocksWithSheet="0"/>
  </xdr:twoCellAnchor>
  <xdr:twoCellAnchor>
    <xdr:from>
      <xdr:col>1</xdr:col>
      <xdr:colOff>1962149</xdr:colOff>
      <xdr:row>2</xdr:row>
      <xdr:rowOff>9525</xdr:rowOff>
    </xdr:from>
    <xdr:to>
      <xdr:col>2</xdr:col>
      <xdr:colOff>1685925</xdr:colOff>
      <xdr:row>2</xdr:row>
      <xdr:rowOff>1581150</xdr:rowOff>
    </xdr:to>
    <xdr:sp macro="" textlink="">
      <xdr:nvSpPr>
        <xdr:cNvPr id="5" name="Shape 6"/>
        <xdr:cNvSpPr/>
      </xdr:nvSpPr>
      <xdr:spPr>
        <a:xfrm>
          <a:off x="3657599" y="428625"/>
          <a:ext cx="1866901" cy="1571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Новосибирск +7 (383) 235-95-48</a:t>
          </a:r>
        </a:p>
        <a:p>
          <a:r>
            <a:rPr lang="ru-RU" sz="800">
              <a:latin typeface="+mn-lt"/>
              <a:ea typeface="+mn-ea"/>
              <a:cs typeface="+mn-cs"/>
            </a:rPr>
            <a:t>Омск +7 (381) 299-16-70</a:t>
          </a:r>
        </a:p>
        <a:p>
          <a:r>
            <a:rPr lang="ru-RU" sz="800">
              <a:latin typeface="+mn-lt"/>
              <a:ea typeface="+mn-ea"/>
              <a:cs typeface="+mn-cs"/>
            </a:rPr>
            <a:t>Орел +7 (4862) 22-23-86</a:t>
          </a:r>
        </a:p>
        <a:p>
          <a:r>
            <a:rPr lang="ru-RU" sz="800">
              <a:latin typeface="+mn-lt"/>
              <a:ea typeface="+mn-ea"/>
              <a:cs typeface="+mn-cs"/>
            </a:rPr>
            <a:t>Оренбург +7 (3532) 48-64-35</a:t>
          </a:r>
        </a:p>
        <a:p>
          <a:r>
            <a:rPr lang="ru-RU" sz="800">
              <a:latin typeface="+mn-lt"/>
              <a:ea typeface="+mn-ea"/>
              <a:cs typeface="+mn-cs"/>
            </a:rPr>
            <a:t>Пенза +7 (8412) 23-52-98</a:t>
          </a:r>
        </a:p>
        <a:p>
          <a:r>
            <a:rPr lang="ru-RU" sz="800">
              <a:latin typeface="+mn-lt"/>
              <a:ea typeface="+mn-ea"/>
              <a:cs typeface="+mn-cs"/>
            </a:rPr>
            <a:t>Пермь +7 (342) 233-81-65</a:t>
          </a:r>
        </a:p>
        <a:p>
          <a:r>
            <a:rPr lang="ru-RU" sz="800">
              <a:latin typeface="+mn-lt"/>
              <a:ea typeface="+mn-ea"/>
              <a:cs typeface="+mn-cs"/>
            </a:rPr>
            <a:t>Ростов-на-Дону +7 (863) 309-14-65</a:t>
          </a:r>
        </a:p>
        <a:p>
          <a:r>
            <a:rPr lang="ru-RU" sz="800">
              <a:latin typeface="+mn-lt"/>
              <a:ea typeface="+mn-ea"/>
              <a:cs typeface="+mn-cs"/>
            </a:rPr>
            <a:t>Рязань +7 (4912) 77-61-95</a:t>
          </a:r>
          <a:endParaRPr lang="en-US" sz="800">
            <a:latin typeface="+mn-lt"/>
            <a:ea typeface="+mn-ea"/>
            <a:cs typeface="+mn-cs"/>
          </a:endParaRPr>
        </a:p>
        <a:p>
          <a:r>
            <a:rPr lang="ru-RU" sz="800">
              <a:latin typeface="+mn-lt"/>
              <a:ea typeface="+mn-ea"/>
              <a:cs typeface="+mn-cs"/>
            </a:rPr>
            <a:t>Самара +7 (846) 219-28-25</a:t>
          </a:r>
        </a:p>
        <a:p>
          <a:r>
            <a:rPr lang="ru-RU" sz="800">
              <a:latin typeface="+mn-lt"/>
              <a:ea typeface="+mn-ea"/>
              <a:cs typeface="+mn-cs"/>
            </a:rPr>
            <a:t>Санкт-Петербург +7 (812) 660-57-09</a:t>
          </a:r>
        </a:p>
        <a:p>
          <a:r>
            <a:rPr lang="ru-RU" sz="800">
              <a:latin typeface="+mn-lt"/>
              <a:ea typeface="+mn-ea"/>
              <a:cs typeface="+mn-cs"/>
            </a:rPr>
            <a:t>Саратов +7 (845) 239-86-35</a:t>
          </a:r>
          <a:endParaRPr sz="8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low.pro-solution.ru/" TargetMode="External"/><Relationship Id="rId1" Type="http://schemas.openxmlformats.org/officeDocument/2006/relationships/hyperlink" Target="mailto:fwo@pro-solution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67"/>
  <sheetViews>
    <sheetView tabSelected="1" workbookViewId="0">
      <selection activeCell="C6" sqref="C6"/>
    </sheetView>
  </sheetViews>
  <sheetFormatPr defaultRowHeight="15"/>
  <cols>
    <col min="1" max="1" width="25.42578125" style="3" customWidth="1"/>
    <col min="2" max="2" width="32.140625" style="3" customWidth="1"/>
    <col min="3" max="3" width="31.28515625" style="3" customWidth="1"/>
    <col min="4" max="4" width="29.85546875" style="3" customWidth="1"/>
    <col min="5" max="5" width="11.7109375" style="3" customWidth="1"/>
    <col min="6" max="6" width="9.140625" style="3"/>
    <col min="7" max="7" width="11.28515625" style="3" customWidth="1"/>
    <col min="8" max="9" width="9.140625" style="3"/>
    <col min="10" max="10" width="13.85546875" style="3" customWidth="1"/>
    <col min="11" max="12" width="9.140625" style="3"/>
    <col min="13" max="13" width="10.42578125" style="3" customWidth="1"/>
    <col min="14" max="14" width="18.7109375" style="3" customWidth="1"/>
    <col min="15" max="15" width="15.7109375" style="3" customWidth="1"/>
    <col min="16" max="26" width="9.140625" style="3"/>
    <col min="27" max="27" width="9.140625" style="3" hidden="1" customWidth="1"/>
    <col min="28" max="28" width="9.28515625" style="3" hidden="1" customWidth="1"/>
    <col min="29" max="29" width="9.42578125" style="3" hidden="1" customWidth="1"/>
    <col min="30" max="33" width="9.28515625" style="3" hidden="1" customWidth="1"/>
    <col min="34" max="45" width="9.140625" style="3" hidden="1" customWidth="1"/>
    <col min="46" max="46" width="16" style="3" hidden="1" customWidth="1"/>
    <col min="47" max="47" width="17.7109375" style="3" hidden="1" customWidth="1"/>
    <col min="48" max="16384" width="9.140625" style="3"/>
  </cols>
  <sheetData>
    <row r="1" spans="1:44" ht="16.5" customHeight="1">
      <c r="A1" s="51" t="s">
        <v>61</v>
      </c>
      <c r="B1" s="51"/>
      <c r="C1" s="51"/>
      <c r="D1" s="51"/>
      <c r="E1" s="51"/>
      <c r="F1" s="51"/>
    </row>
    <row r="2" spans="1:44" ht="16.5" customHeight="1">
      <c r="A2" s="57" t="s">
        <v>62</v>
      </c>
      <c r="B2" s="57"/>
      <c r="C2" s="57"/>
      <c r="D2" s="57"/>
      <c r="E2" s="45"/>
      <c r="F2" s="45"/>
    </row>
    <row r="3" spans="1:44" ht="132" customHeight="1">
      <c r="A3" s="90"/>
      <c r="B3" s="90"/>
      <c r="C3" s="90"/>
      <c r="D3" s="90"/>
      <c r="E3" s="45"/>
      <c r="F3" s="45"/>
    </row>
    <row r="4" spans="1:44">
      <c r="A4" s="91" t="s">
        <v>63</v>
      </c>
      <c r="B4" s="92" t="s">
        <v>64</v>
      </c>
      <c r="C4" s="47"/>
      <c r="D4" s="47"/>
      <c r="E4" s="50"/>
      <c r="F4" s="50"/>
    </row>
    <row r="5" spans="1:44">
      <c r="A5" s="93" t="s">
        <v>65</v>
      </c>
      <c r="B5" s="94" t="s">
        <v>66</v>
      </c>
      <c r="C5" s="47"/>
      <c r="D5" s="47"/>
      <c r="E5" s="50"/>
      <c r="F5" s="50"/>
    </row>
    <row r="6" spans="1:44">
      <c r="A6" s="93" t="s">
        <v>67</v>
      </c>
      <c r="B6" s="95" t="s">
        <v>68</v>
      </c>
      <c r="C6" s="47"/>
      <c r="D6" s="47"/>
      <c r="E6" s="50"/>
      <c r="F6" s="50"/>
    </row>
    <row r="7" spans="1:44" ht="15" customHeight="1">
      <c r="A7" s="58"/>
      <c r="B7" s="58"/>
      <c r="C7" s="58"/>
      <c r="D7" s="58"/>
      <c r="E7" s="49"/>
      <c r="F7" s="49"/>
    </row>
    <row r="8" spans="1:44" ht="15" customHeight="1">
      <c r="A8" s="48"/>
      <c r="B8" s="48"/>
      <c r="C8" s="48"/>
      <c r="D8" s="48"/>
      <c r="E8" s="46"/>
      <c r="F8" s="46"/>
    </row>
    <row r="9" spans="1:44" ht="19.5">
      <c r="A9" s="54" t="s">
        <v>58</v>
      </c>
      <c r="B9" s="55"/>
      <c r="C9" s="55"/>
      <c r="D9" s="55"/>
      <c r="E9" s="55"/>
      <c r="F9" s="56"/>
      <c r="AA9" s="59" t="s">
        <v>3</v>
      </c>
      <c r="AB9" s="60"/>
      <c r="AC9" s="60"/>
      <c r="AD9" s="60"/>
      <c r="AE9" s="60"/>
      <c r="AF9" s="61"/>
      <c r="AI9" s="80" t="s">
        <v>41</v>
      </c>
      <c r="AJ9" s="12" t="s">
        <v>51</v>
      </c>
      <c r="AK9" s="10"/>
      <c r="AO9" s="89" t="s">
        <v>55</v>
      </c>
      <c r="AP9" s="89"/>
      <c r="AQ9" s="89"/>
      <c r="AR9" s="89"/>
    </row>
    <row r="10" spans="1:44">
      <c r="A10" s="52" t="s">
        <v>4</v>
      </c>
      <c r="B10" s="52"/>
      <c r="C10" s="52"/>
      <c r="D10" s="53" t="s">
        <v>6</v>
      </c>
      <c r="E10" s="53"/>
      <c r="F10" s="53"/>
      <c r="AA10" s="62" t="s">
        <v>4</v>
      </c>
      <c r="AB10" s="62"/>
      <c r="AC10" s="62"/>
      <c r="AD10" s="63" t="s">
        <v>6</v>
      </c>
      <c r="AE10" s="63"/>
      <c r="AF10" s="63"/>
      <c r="AI10" s="81"/>
      <c r="AJ10" s="12" t="s">
        <v>52</v>
      </c>
      <c r="AK10" s="10"/>
      <c r="AO10" s="89"/>
      <c r="AP10" s="89"/>
      <c r="AQ10" s="89"/>
      <c r="AR10" s="89"/>
    </row>
    <row r="11" spans="1:44">
      <c r="A11" s="10" t="s">
        <v>0</v>
      </c>
      <c r="B11" s="44">
        <v>1000</v>
      </c>
      <c r="C11" s="34" t="s">
        <v>57</v>
      </c>
      <c r="D11" s="10" t="s">
        <v>0</v>
      </c>
      <c r="E11" s="44">
        <v>1.29</v>
      </c>
      <c r="F11" s="34" t="s">
        <v>56</v>
      </c>
      <c r="AA11" s="36" t="s">
        <v>0</v>
      </c>
      <c r="AB11" s="36">
        <v>1000</v>
      </c>
      <c r="AC11" s="37" t="s">
        <v>5</v>
      </c>
      <c r="AD11" s="36" t="s">
        <v>0</v>
      </c>
      <c r="AE11" s="36">
        <v>1.2929999999999999</v>
      </c>
      <c r="AF11" s="37" t="s">
        <v>9</v>
      </c>
    </row>
    <row r="12" spans="1:44">
      <c r="A12" s="19"/>
      <c r="B12" s="2"/>
      <c r="C12" s="20"/>
      <c r="D12" s="10" t="s">
        <v>1</v>
      </c>
      <c r="E12" s="44">
        <v>20</v>
      </c>
      <c r="F12" s="35" t="s">
        <v>10</v>
      </c>
      <c r="AA12" s="19"/>
      <c r="AB12" s="2"/>
      <c r="AC12" s="20"/>
      <c r="AD12" s="31" t="s">
        <v>1</v>
      </c>
      <c r="AE12" s="31">
        <v>20</v>
      </c>
      <c r="AF12" s="33" t="s">
        <v>10</v>
      </c>
    </row>
    <row r="13" spans="1:44">
      <c r="A13" s="19"/>
      <c r="B13" s="2"/>
      <c r="C13" s="20"/>
      <c r="D13" s="10" t="s">
        <v>2</v>
      </c>
      <c r="E13" s="44">
        <v>15</v>
      </c>
      <c r="F13" s="35" t="s">
        <v>8</v>
      </c>
      <c r="AA13" s="19"/>
      <c r="AB13" s="2"/>
      <c r="AC13" s="20"/>
      <c r="AD13" s="31" t="s">
        <v>7</v>
      </c>
      <c r="AE13" s="31">
        <v>0.1</v>
      </c>
      <c r="AF13" s="33" t="s">
        <v>8</v>
      </c>
    </row>
    <row r="14" spans="1:44">
      <c r="A14" s="32"/>
      <c r="B14" s="32"/>
      <c r="C14" s="32"/>
      <c r="D14" s="43" t="s">
        <v>54</v>
      </c>
      <c r="E14" s="64" t="s">
        <v>51</v>
      </c>
      <c r="F14" s="64"/>
      <c r="AA14" s="38"/>
      <c r="AB14" s="39"/>
      <c r="AC14" s="40"/>
      <c r="AD14" s="10"/>
      <c r="AE14" s="10"/>
      <c r="AF14" s="10"/>
    </row>
    <row r="15" spans="1:44">
      <c r="E15" s="1"/>
      <c r="F15" s="1"/>
      <c r="G15" s="1"/>
      <c r="H15" s="1"/>
    </row>
    <row r="16" spans="1:44" ht="25.5" customHeight="1">
      <c r="A16" s="74" t="s">
        <v>59</v>
      </c>
      <c r="B16" s="74"/>
      <c r="C16" s="74"/>
      <c r="D16" s="74"/>
      <c r="E16" s="75" t="str">
        <f>IF($E$14="Нормальным условиям",$AO$9,"")</f>
        <v/>
      </c>
      <c r="F16" s="75"/>
      <c r="G16" s="75"/>
      <c r="H16" s="75"/>
    </row>
    <row r="17" spans="1:47">
      <c r="A17" s="74"/>
      <c r="B17" s="74"/>
      <c r="C17" s="74"/>
      <c r="D17" s="74"/>
      <c r="E17" s="75"/>
      <c r="F17" s="75"/>
      <c r="G17" s="75"/>
      <c r="H17" s="75"/>
    </row>
    <row r="18" spans="1:47">
      <c r="A18" s="65" t="s">
        <v>60</v>
      </c>
      <c r="B18" s="68" t="s">
        <v>36</v>
      </c>
      <c r="C18" s="69"/>
      <c r="D18" s="42" t="s">
        <v>11</v>
      </c>
      <c r="E18" s="1"/>
      <c r="F18" s="1"/>
      <c r="G18" s="1"/>
      <c r="H18" s="1"/>
      <c r="AA18" s="76" t="s">
        <v>43</v>
      </c>
      <c r="AB18" s="77"/>
      <c r="AC18" s="77"/>
      <c r="AD18" s="77"/>
      <c r="AE18" s="77"/>
      <c r="AF18" s="77"/>
      <c r="AG18" s="77"/>
      <c r="AI18" s="76" t="s">
        <v>37</v>
      </c>
      <c r="AJ18" s="76"/>
      <c r="AK18" s="76"/>
      <c r="AL18" s="76"/>
      <c r="AM18" s="76"/>
      <c r="AN18" s="76"/>
      <c r="AO18" s="76"/>
      <c r="AP18" s="76" t="s">
        <v>3</v>
      </c>
      <c r="AQ18" s="76"/>
      <c r="AR18" s="76"/>
      <c r="AT18" s="84" t="s">
        <v>48</v>
      </c>
      <c r="AU18" s="85"/>
    </row>
    <row r="19" spans="1:47" ht="15" customHeight="1">
      <c r="A19" s="66"/>
      <c r="B19" s="70" t="s">
        <v>12</v>
      </c>
      <c r="C19" s="70" t="s">
        <v>13</v>
      </c>
      <c r="D19" s="72" t="s">
        <v>44</v>
      </c>
      <c r="E19" s="1"/>
      <c r="F19" s="1"/>
      <c r="G19" s="1"/>
      <c r="H19" s="1"/>
      <c r="P19" s="5"/>
      <c r="AA19" s="10"/>
      <c r="AB19" s="78" t="s">
        <v>36</v>
      </c>
      <c r="AC19" s="78"/>
      <c r="AD19" s="78"/>
      <c r="AE19" s="78"/>
      <c r="AF19" s="79" t="s">
        <v>11</v>
      </c>
      <c r="AG19" s="79"/>
      <c r="AI19" s="10"/>
      <c r="AJ19" s="78" t="s">
        <v>36</v>
      </c>
      <c r="AK19" s="78"/>
      <c r="AL19" s="78"/>
      <c r="AM19" s="78"/>
      <c r="AN19" s="79" t="s">
        <v>11</v>
      </c>
      <c r="AO19" s="79"/>
      <c r="AP19" s="53" t="s">
        <v>11</v>
      </c>
      <c r="AQ19" s="53"/>
      <c r="AR19" s="53"/>
      <c r="AT19" s="86"/>
      <c r="AU19" s="87"/>
    </row>
    <row r="20" spans="1:47">
      <c r="A20" s="67"/>
      <c r="B20" s="71"/>
      <c r="C20" s="71"/>
      <c r="D20" s="73"/>
      <c r="E20" s="1"/>
      <c r="F20" s="1"/>
      <c r="G20" s="1"/>
      <c r="H20" s="1"/>
      <c r="AA20" s="10"/>
      <c r="AB20" s="76" t="s">
        <v>38</v>
      </c>
      <c r="AC20" s="77"/>
      <c r="AD20" s="76" t="s">
        <v>39</v>
      </c>
      <c r="AE20" s="77"/>
      <c r="AF20" s="76" t="s">
        <v>40</v>
      </c>
      <c r="AG20" s="77"/>
      <c r="AI20" s="10"/>
      <c r="AJ20" s="76" t="s">
        <v>38</v>
      </c>
      <c r="AK20" s="77"/>
      <c r="AL20" s="76" t="s">
        <v>39</v>
      </c>
      <c r="AM20" s="77"/>
      <c r="AN20" s="76" t="s">
        <v>40</v>
      </c>
      <c r="AO20" s="77"/>
      <c r="AP20" s="77" t="s">
        <v>40</v>
      </c>
      <c r="AQ20" s="77"/>
      <c r="AR20" s="77"/>
      <c r="AT20" s="11" t="s">
        <v>50</v>
      </c>
      <c r="AU20" s="11" t="s">
        <v>49</v>
      </c>
    </row>
    <row r="21" spans="1:47">
      <c r="A21" s="4" t="s">
        <v>14</v>
      </c>
      <c r="B21" s="27" t="str">
        <f t="shared" ref="B21:B41" si="0">CONCATENATE(AJ21,"-",AK21," л/ч")</f>
        <v>2,5-25 л/ч</v>
      </c>
      <c r="C21" s="6" t="s">
        <v>35</v>
      </c>
      <c r="D21" s="27" t="str">
        <f>IF($E$14="Рабочим условиям",AT21,AU21)</f>
        <v>0,01-0,1 м3/ч</v>
      </c>
      <c r="E21" s="1"/>
      <c r="F21" s="1"/>
      <c r="G21" s="1"/>
      <c r="H21" s="1"/>
      <c r="AA21" s="14" t="s">
        <v>14</v>
      </c>
      <c r="AB21" s="15">
        <v>2.5</v>
      </c>
      <c r="AC21" s="17">
        <v>25</v>
      </c>
      <c r="AD21" s="18" t="s">
        <v>35</v>
      </c>
      <c r="AE21" s="18" t="s">
        <v>35</v>
      </c>
      <c r="AF21" s="16">
        <v>7.0000000000000007E-2</v>
      </c>
      <c r="AG21" s="17">
        <v>0.7</v>
      </c>
      <c r="AI21" s="8" t="s">
        <v>14</v>
      </c>
      <c r="AJ21" s="10">
        <f>ROUND(AB21*(((($AJ$43-$B$11)*$AB$11)/(($AJ$43-$AB$11)*$B$11))^0.5),AJ47)</f>
        <v>2.5</v>
      </c>
      <c r="AK21" s="10">
        <f>ROUND(AC21*(((($AJ$43-$B$11)*$AB$11)/(($AJ$43-$AB$11)*$B$11))^0.5),AK47)</f>
        <v>25</v>
      </c>
      <c r="AL21" s="13" t="s">
        <v>35</v>
      </c>
      <c r="AM21" s="13" t="s">
        <v>35</v>
      </c>
      <c r="AN21" s="10">
        <f>ROUND(AF21*((($AE$11*$AE$13*($E$12+273)/($E$11*$E$13*($AE$12+273)))^(1/2))),AM47)</f>
        <v>0.01</v>
      </c>
      <c r="AO21" s="10">
        <f>ROUND(AG21*((($AE$11*$AE$13*($E$12+273)/($E$11*$E$13*($AE$12+273)))^(1/2))),AN47)</f>
        <v>0.1</v>
      </c>
      <c r="AP21" s="10">
        <f>ROUND(AF21*((($AE$11*$E$13*($AE$12+273))/($E$11*$AE$13*($E$12+273)))^(1/2)),AM47)</f>
        <v>0.86</v>
      </c>
      <c r="AQ21" s="10">
        <f>ROUND(AG21*((($AE$11*$E$13*($AE$12+273))/($E$11*$AE$13*($E$12+273)))^(1/2)),AN47)</f>
        <v>8.6</v>
      </c>
      <c r="AR21" s="11" t="s">
        <v>47</v>
      </c>
      <c r="AS21" s="41" t="s">
        <v>53</v>
      </c>
      <c r="AT21" s="28" t="str">
        <f>CONCATENATE(AN21,"-",AO21," м3/ч")</f>
        <v>0,01-0,1 м3/ч</v>
      </c>
      <c r="AU21" s="28" t="str">
        <f>CONCATENATE(AP21,"-",AQ21," нм3/ч")</f>
        <v>0,86-8,6 нм3/ч</v>
      </c>
    </row>
    <row r="22" spans="1:47">
      <c r="A22" s="30" t="s">
        <v>15</v>
      </c>
      <c r="B22" s="29" t="str">
        <f t="shared" si="0"/>
        <v>4-40 л/ч</v>
      </c>
      <c r="C22" s="29" t="str">
        <f t="shared" ref="C22:C40" si="1">CONCATENATE(AL22,"-",AM22," л/ч")</f>
        <v>2,5-25 л/ч</v>
      </c>
      <c r="D22" s="29" t="str">
        <f t="shared" ref="D22:D41" si="2">IF($E$14="Рабочим условиям",AT22,AU22)</f>
        <v>0,01-0,1 м3/ч</v>
      </c>
      <c r="E22" s="1"/>
      <c r="F22" s="1"/>
      <c r="G22" s="1"/>
      <c r="H22" s="1"/>
      <c r="AA22" s="14" t="s">
        <v>15</v>
      </c>
      <c r="AB22" s="15">
        <v>4</v>
      </c>
      <c r="AC22" s="17">
        <v>40</v>
      </c>
      <c r="AD22" s="15">
        <v>2.5</v>
      </c>
      <c r="AE22" s="17">
        <v>25</v>
      </c>
      <c r="AF22" s="16">
        <v>0.11</v>
      </c>
      <c r="AG22" s="17">
        <v>1.1000000000000001</v>
      </c>
      <c r="AI22" s="8" t="s">
        <v>15</v>
      </c>
      <c r="AJ22" s="10">
        <f t="shared" ref="AJ22:AJ41" si="3">ROUND(AB22*(((($AJ$43-$B$11)*$AB$11)/(($AJ$43-$AB$11)*$B$11))^0.5),AJ48)</f>
        <v>4</v>
      </c>
      <c r="AK22" s="10">
        <f t="shared" ref="AK22:AK41" si="4">ROUND(AC22*(((($AJ$43-$B$11)*$AB$11)/(($AJ$43-$AB$11)*$B$11))^0.5),AK48)</f>
        <v>40</v>
      </c>
      <c r="AL22" s="10">
        <f>ROUND(AD22*(((($AJ$44-$B$11)*$AB$11)/(($AJ$44-$AB$11)*$B$11))^0.5),AJ48)</f>
        <v>2.5</v>
      </c>
      <c r="AM22" s="10">
        <f>ROUND(AE22*(((($AJ$44-$B$11)*$AB$11)/(($AJ$44-$AB$11)*$B$11))^0.5),AK48)</f>
        <v>25</v>
      </c>
      <c r="AN22" s="10">
        <f t="shared" ref="AN22:AN41" si="5">ROUND(AF22*((($AE$11*$AE$13*($E$12+273)/($E$11*$E$13*($AE$12+273)))^(1/2))),AM48)</f>
        <v>0.01</v>
      </c>
      <c r="AO22" s="10">
        <f t="shared" ref="AO22:AO41" si="6">ROUND(AG22*((($AE$11*$AE$13*($E$12+273)/($E$11*$E$13*($AE$12+273)))^(1/2))),AN48)</f>
        <v>0.1</v>
      </c>
      <c r="AP22" s="10">
        <f t="shared" ref="AP22:AP41" si="7">ROUND(AF22*((($AE$11*$E$13*($AE$12+273))/($E$11*$AE$13*($E$12+273)))^(1/2)),AM48)</f>
        <v>1.35</v>
      </c>
      <c r="AQ22" s="10">
        <f t="shared" ref="AQ22:AQ41" si="8">ROUND(AG22*((($AE$11*$E$13*($AE$12+273))/($E$11*$AE$13*($E$12+273)))^(1/2)),AN48)</f>
        <v>13.5</v>
      </c>
      <c r="AR22" s="11" t="s">
        <v>47</v>
      </c>
      <c r="AS22" s="41" t="s">
        <v>53</v>
      </c>
      <c r="AT22" s="28" t="str">
        <f t="shared" ref="AT22:AT41" si="9">CONCATENATE(AN22,"-",AO22," м3/ч")</f>
        <v>0,01-0,1 м3/ч</v>
      </c>
      <c r="AU22" s="28" t="str">
        <f t="shared" ref="AU22:AU41" si="10">CONCATENATE(AP22,"-",AQ22," нм3/ч")</f>
        <v>1,35-13,5 нм3/ч</v>
      </c>
    </row>
    <row r="23" spans="1:47">
      <c r="A23" s="4" t="s">
        <v>16</v>
      </c>
      <c r="B23" s="27" t="str">
        <f t="shared" si="0"/>
        <v>6,3-63 л/ч</v>
      </c>
      <c r="C23" s="27" t="str">
        <f t="shared" si="1"/>
        <v>4-40 л/ч</v>
      </c>
      <c r="D23" s="27" t="str">
        <f t="shared" si="2"/>
        <v>0,01-0,1 м3/ч</v>
      </c>
      <c r="AA23" s="14" t="s">
        <v>16</v>
      </c>
      <c r="AB23" s="15">
        <v>6.3</v>
      </c>
      <c r="AC23" s="17">
        <v>63</v>
      </c>
      <c r="AD23" s="15">
        <v>4</v>
      </c>
      <c r="AE23" s="17">
        <v>40</v>
      </c>
      <c r="AF23" s="16">
        <v>0.18</v>
      </c>
      <c r="AG23" s="17">
        <v>1.8</v>
      </c>
      <c r="AI23" s="8" t="s">
        <v>16</v>
      </c>
      <c r="AJ23" s="10">
        <f t="shared" si="3"/>
        <v>6.3</v>
      </c>
      <c r="AK23" s="10">
        <f t="shared" si="4"/>
        <v>63</v>
      </c>
      <c r="AL23" s="10">
        <f t="shared" ref="AL23:AL40" si="11">ROUND(AD23*(((($AJ$44-$B$11)*$AB$11)/(($AJ$44-$AB$11)*$B$11))^0.5),AJ49)</f>
        <v>4</v>
      </c>
      <c r="AM23" s="10">
        <f t="shared" ref="AM23:AM40" si="12">ROUND(AE23*(((($AJ$44-$B$11)*$AB$11)/(($AJ$44-$AB$11)*$B$11))^0.5),AK49)</f>
        <v>40</v>
      </c>
      <c r="AN23" s="10">
        <f t="shared" si="5"/>
        <v>0.01</v>
      </c>
      <c r="AO23" s="10">
        <f t="shared" si="6"/>
        <v>0.1</v>
      </c>
      <c r="AP23" s="10">
        <f t="shared" si="7"/>
        <v>2.21</v>
      </c>
      <c r="AQ23" s="10">
        <f t="shared" si="8"/>
        <v>22.1</v>
      </c>
      <c r="AR23" s="11" t="s">
        <v>47</v>
      </c>
      <c r="AS23" s="41" t="s">
        <v>53</v>
      </c>
      <c r="AT23" s="28" t="str">
        <f t="shared" si="9"/>
        <v>0,01-0,1 м3/ч</v>
      </c>
      <c r="AU23" s="28" t="str">
        <f t="shared" si="10"/>
        <v>2,21-22,1 нм3/ч</v>
      </c>
    </row>
    <row r="24" spans="1:47">
      <c r="A24" s="30" t="s">
        <v>17</v>
      </c>
      <c r="B24" s="29" t="str">
        <f t="shared" si="0"/>
        <v>10-100 л/ч</v>
      </c>
      <c r="C24" s="29" t="str">
        <f t="shared" si="1"/>
        <v>6,3-63 л/ч</v>
      </c>
      <c r="D24" s="29" t="str">
        <f t="shared" si="2"/>
        <v>0,02-0,2 м3/ч</v>
      </c>
      <c r="AA24" s="14" t="s">
        <v>17</v>
      </c>
      <c r="AB24" s="15">
        <v>10</v>
      </c>
      <c r="AC24" s="17">
        <v>100</v>
      </c>
      <c r="AD24" s="15">
        <v>6.3</v>
      </c>
      <c r="AE24" s="17">
        <v>63</v>
      </c>
      <c r="AF24" s="16">
        <v>0.28000000000000003</v>
      </c>
      <c r="AG24" s="17">
        <v>2.8</v>
      </c>
      <c r="AI24" s="8" t="s">
        <v>17</v>
      </c>
      <c r="AJ24" s="10">
        <f t="shared" si="3"/>
        <v>10</v>
      </c>
      <c r="AK24" s="10">
        <f t="shared" si="4"/>
        <v>100</v>
      </c>
      <c r="AL24" s="10">
        <f t="shared" si="11"/>
        <v>6.3</v>
      </c>
      <c r="AM24" s="10">
        <f t="shared" si="12"/>
        <v>63</v>
      </c>
      <c r="AN24" s="10">
        <f t="shared" si="5"/>
        <v>0.02</v>
      </c>
      <c r="AO24" s="10">
        <f t="shared" si="6"/>
        <v>0.2</v>
      </c>
      <c r="AP24" s="10">
        <f t="shared" si="7"/>
        <v>3.43</v>
      </c>
      <c r="AQ24" s="10">
        <f t="shared" si="8"/>
        <v>34.299999999999997</v>
      </c>
      <c r="AR24" s="11" t="s">
        <v>47</v>
      </c>
      <c r="AS24" s="41" t="s">
        <v>53</v>
      </c>
      <c r="AT24" s="28" t="str">
        <f t="shared" si="9"/>
        <v>0,02-0,2 м3/ч</v>
      </c>
      <c r="AU24" s="28" t="str">
        <f t="shared" si="10"/>
        <v>3,43-34,3 нм3/ч</v>
      </c>
    </row>
    <row r="25" spans="1:47">
      <c r="A25" s="4" t="s">
        <v>18</v>
      </c>
      <c r="B25" s="27" t="str">
        <f t="shared" si="0"/>
        <v>16-160 л/ч</v>
      </c>
      <c r="C25" s="27" t="str">
        <f t="shared" si="1"/>
        <v>10-100 л/ч</v>
      </c>
      <c r="D25" s="27" t="str">
        <f t="shared" si="2"/>
        <v>0,04-0,4 м3/ч</v>
      </c>
      <c r="AA25" s="14" t="s">
        <v>18</v>
      </c>
      <c r="AB25" s="15">
        <v>16</v>
      </c>
      <c r="AC25" s="17">
        <v>160</v>
      </c>
      <c r="AD25" s="15">
        <v>10</v>
      </c>
      <c r="AE25" s="17">
        <v>100</v>
      </c>
      <c r="AF25" s="16">
        <v>0.48</v>
      </c>
      <c r="AG25" s="17">
        <v>4.8</v>
      </c>
      <c r="AI25" s="8" t="s">
        <v>18</v>
      </c>
      <c r="AJ25" s="10">
        <f t="shared" si="3"/>
        <v>16</v>
      </c>
      <c r="AK25" s="10">
        <f t="shared" si="4"/>
        <v>160</v>
      </c>
      <c r="AL25" s="10">
        <f t="shared" si="11"/>
        <v>10</v>
      </c>
      <c r="AM25" s="10">
        <f t="shared" si="12"/>
        <v>100</v>
      </c>
      <c r="AN25" s="10">
        <f t="shared" si="5"/>
        <v>0.04</v>
      </c>
      <c r="AO25" s="10">
        <f t="shared" si="6"/>
        <v>0.4</v>
      </c>
      <c r="AP25" s="10">
        <f t="shared" si="7"/>
        <v>5.89</v>
      </c>
      <c r="AQ25" s="10">
        <f t="shared" si="8"/>
        <v>58.9</v>
      </c>
      <c r="AR25" s="11" t="s">
        <v>47</v>
      </c>
      <c r="AS25" s="41" t="s">
        <v>53</v>
      </c>
      <c r="AT25" s="28" t="str">
        <f t="shared" si="9"/>
        <v>0,04-0,4 м3/ч</v>
      </c>
      <c r="AU25" s="28" t="str">
        <f t="shared" si="10"/>
        <v>5,89-58,9 нм3/ч</v>
      </c>
    </row>
    <row r="26" spans="1:47">
      <c r="A26" s="30" t="s">
        <v>19</v>
      </c>
      <c r="B26" s="29" t="str">
        <f t="shared" si="0"/>
        <v>25-250 л/ч</v>
      </c>
      <c r="C26" s="29" t="str">
        <f t="shared" si="1"/>
        <v>16-160 л/ч</v>
      </c>
      <c r="D26" s="29" t="str">
        <f t="shared" si="2"/>
        <v>0,06-0,6 м3/ч</v>
      </c>
      <c r="AA26" s="14" t="s">
        <v>19</v>
      </c>
      <c r="AB26" s="15">
        <v>25</v>
      </c>
      <c r="AC26" s="17">
        <v>250</v>
      </c>
      <c r="AD26" s="15">
        <v>16</v>
      </c>
      <c r="AE26" s="17">
        <v>160</v>
      </c>
      <c r="AF26" s="16">
        <v>0.7</v>
      </c>
      <c r="AG26" s="17">
        <v>7</v>
      </c>
      <c r="AI26" s="8" t="s">
        <v>19</v>
      </c>
      <c r="AJ26" s="10">
        <f t="shared" si="3"/>
        <v>25</v>
      </c>
      <c r="AK26" s="10">
        <f t="shared" si="4"/>
        <v>250</v>
      </c>
      <c r="AL26" s="10">
        <f t="shared" si="11"/>
        <v>16</v>
      </c>
      <c r="AM26" s="10">
        <f t="shared" si="12"/>
        <v>160</v>
      </c>
      <c r="AN26" s="10">
        <f t="shared" si="5"/>
        <v>0.06</v>
      </c>
      <c r="AO26" s="10">
        <f t="shared" si="6"/>
        <v>0.6</v>
      </c>
      <c r="AP26" s="10">
        <f t="shared" si="7"/>
        <v>8.58</v>
      </c>
      <c r="AQ26" s="10">
        <f t="shared" si="8"/>
        <v>85.8</v>
      </c>
      <c r="AR26" s="11" t="s">
        <v>47</v>
      </c>
      <c r="AS26" s="41" t="s">
        <v>53</v>
      </c>
      <c r="AT26" s="28" t="str">
        <f t="shared" si="9"/>
        <v>0,06-0,6 м3/ч</v>
      </c>
      <c r="AU26" s="28" t="str">
        <f t="shared" si="10"/>
        <v>8,58-85,8 нм3/ч</v>
      </c>
    </row>
    <row r="27" spans="1:47">
      <c r="A27" s="4" t="s">
        <v>20</v>
      </c>
      <c r="B27" s="27" t="str">
        <f t="shared" si="0"/>
        <v>40-400 л/ч</v>
      </c>
      <c r="C27" s="27" t="str">
        <f t="shared" si="1"/>
        <v>25-250 л/ч</v>
      </c>
      <c r="D27" s="27" t="str">
        <f t="shared" si="2"/>
        <v>0,08-0,8 м3/ч</v>
      </c>
      <c r="AA27" s="14" t="s">
        <v>20</v>
      </c>
      <c r="AB27" s="15">
        <v>40</v>
      </c>
      <c r="AC27" s="17">
        <v>400</v>
      </c>
      <c r="AD27" s="15">
        <v>25</v>
      </c>
      <c r="AE27" s="17">
        <v>250</v>
      </c>
      <c r="AF27" s="16">
        <v>1</v>
      </c>
      <c r="AG27" s="17">
        <v>10</v>
      </c>
      <c r="AI27" s="8" t="s">
        <v>20</v>
      </c>
      <c r="AJ27" s="10">
        <f t="shared" si="3"/>
        <v>40</v>
      </c>
      <c r="AK27" s="10">
        <f t="shared" si="4"/>
        <v>400</v>
      </c>
      <c r="AL27" s="10">
        <f t="shared" si="11"/>
        <v>25</v>
      </c>
      <c r="AM27" s="10">
        <f t="shared" si="12"/>
        <v>250</v>
      </c>
      <c r="AN27" s="10">
        <f t="shared" si="5"/>
        <v>0.08</v>
      </c>
      <c r="AO27" s="10">
        <f t="shared" si="6"/>
        <v>0.8</v>
      </c>
      <c r="AP27" s="10">
        <f t="shared" si="7"/>
        <v>12.26</v>
      </c>
      <c r="AQ27" s="10">
        <f t="shared" si="8"/>
        <v>122.6</v>
      </c>
      <c r="AR27" s="11" t="s">
        <v>47</v>
      </c>
      <c r="AS27" s="41" t="s">
        <v>53</v>
      </c>
      <c r="AT27" s="28" t="str">
        <f t="shared" si="9"/>
        <v>0,08-0,8 м3/ч</v>
      </c>
      <c r="AU27" s="28" t="str">
        <f t="shared" si="10"/>
        <v>12,26-122,6 нм3/ч</v>
      </c>
    </row>
    <row r="28" spans="1:47">
      <c r="A28" s="30" t="s">
        <v>21</v>
      </c>
      <c r="B28" s="29" t="str">
        <f t="shared" si="0"/>
        <v>63-630 л/ч</v>
      </c>
      <c r="C28" s="29" t="str">
        <f t="shared" si="1"/>
        <v>40-400 л/ч</v>
      </c>
      <c r="D28" s="29" t="str">
        <f t="shared" si="2"/>
        <v>0,13-1,3 м3/ч</v>
      </c>
      <c r="AA28" s="14" t="s">
        <v>21</v>
      </c>
      <c r="AB28" s="15">
        <v>63</v>
      </c>
      <c r="AC28" s="17">
        <v>630</v>
      </c>
      <c r="AD28" s="15">
        <v>40</v>
      </c>
      <c r="AE28" s="17">
        <v>400</v>
      </c>
      <c r="AF28" s="16">
        <v>1.6</v>
      </c>
      <c r="AG28" s="17">
        <v>16</v>
      </c>
      <c r="AI28" s="8" t="s">
        <v>21</v>
      </c>
      <c r="AJ28" s="10">
        <f t="shared" si="3"/>
        <v>63</v>
      </c>
      <c r="AK28" s="10">
        <f t="shared" si="4"/>
        <v>630</v>
      </c>
      <c r="AL28" s="10">
        <f t="shared" si="11"/>
        <v>40</v>
      </c>
      <c r="AM28" s="10">
        <f t="shared" si="12"/>
        <v>400</v>
      </c>
      <c r="AN28" s="10">
        <f t="shared" si="5"/>
        <v>0.13</v>
      </c>
      <c r="AO28" s="10">
        <f t="shared" si="6"/>
        <v>1.3</v>
      </c>
      <c r="AP28" s="10">
        <f t="shared" si="7"/>
        <v>19.62</v>
      </c>
      <c r="AQ28" s="10">
        <f t="shared" si="8"/>
        <v>196.2</v>
      </c>
      <c r="AR28" s="11" t="s">
        <v>47</v>
      </c>
      <c r="AS28" s="41" t="s">
        <v>53</v>
      </c>
      <c r="AT28" s="28" t="str">
        <f t="shared" si="9"/>
        <v>0,13-1,3 м3/ч</v>
      </c>
      <c r="AU28" s="28" t="str">
        <f t="shared" si="10"/>
        <v>19,62-196,2 нм3/ч</v>
      </c>
    </row>
    <row r="29" spans="1:47">
      <c r="A29" s="4" t="s">
        <v>22</v>
      </c>
      <c r="B29" s="27" t="str">
        <f t="shared" si="0"/>
        <v>100-1000 л/ч</v>
      </c>
      <c r="C29" s="27" t="str">
        <f t="shared" si="1"/>
        <v>60-600 л/ч</v>
      </c>
      <c r="D29" s="27" t="str">
        <f t="shared" si="2"/>
        <v>0,2-2 м3/ч</v>
      </c>
      <c r="AA29" s="14" t="s">
        <v>22</v>
      </c>
      <c r="AB29" s="15">
        <v>100</v>
      </c>
      <c r="AC29" s="17">
        <v>1000</v>
      </c>
      <c r="AD29" s="15">
        <v>63</v>
      </c>
      <c r="AE29" s="17">
        <v>630</v>
      </c>
      <c r="AF29" s="16">
        <v>3</v>
      </c>
      <c r="AG29" s="17">
        <v>30</v>
      </c>
      <c r="AI29" s="8" t="s">
        <v>22</v>
      </c>
      <c r="AJ29" s="10">
        <f t="shared" si="3"/>
        <v>100</v>
      </c>
      <c r="AK29" s="10">
        <f t="shared" si="4"/>
        <v>1000</v>
      </c>
      <c r="AL29" s="10">
        <f t="shared" si="11"/>
        <v>60</v>
      </c>
      <c r="AM29" s="10">
        <f t="shared" si="12"/>
        <v>600</v>
      </c>
      <c r="AN29" s="10">
        <f t="shared" si="5"/>
        <v>0.2</v>
      </c>
      <c r="AO29" s="10">
        <f t="shared" si="6"/>
        <v>2</v>
      </c>
      <c r="AP29" s="10">
        <f t="shared" si="7"/>
        <v>36.799999999999997</v>
      </c>
      <c r="AQ29" s="10">
        <f t="shared" si="8"/>
        <v>368</v>
      </c>
      <c r="AR29" s="11" t="s">
        <v>47</v>
      </c>
      <c r="AS29" s="41" t="s">
        <v>53</v>
      </c>
      <c r="AT29" s="28" t="str">
        <f t="shared" si="9"/>
        <v>0,2-2 м3/ч</v>
      </c>
      <c r="AU29" s="28" t="str">
        <f t="shared" si="10"/>
        <v>36,8-368 нм3/ч</v>
      </c>
    </row>
    <row r="30" spans="1:47">
      <c r="A30" s="30" t="s">
        <v>23</v>
      </c>
      <c r="B30" s="29" t="str">
        <f t="shared" si="0"/>
        <v>160-1600 л/ч</v>
      </c>
      <c r="C30" s="29" t="str">
        <f t="shared" si="1"/>
        <v>100-1000 л/ч</v>
      </c>
      <c r="D30" s="29" t="str">
        <f t="shared" si="2"/>
        <v>0,4-4 м3/ч</v>
      </c>
      <c r="AA30" s="14" t="s">
        <v>23</v>
      </c>
      <c r="AB30" s="15">
        <v>160</v>
      </c>
      <c r="AC30" s="17">
        <v>1600</v>
      </c>
      <c r="AD30" s="15">
        <v>100</v>
      </c>
      <c r="AE30" s="17">
        <v>1000</v>
      </c>
      <c r="AF30" s="16">
        <v>4.5</v>
      </c>
      <c r="AG30" s="17">
        <v>45</v>
      </c>
      <c r="AI30" s="8" t="s">
        <v>23</v>
      </c>
      <c r="AJ30" s="10">
        <f t="shared" si="3"/>
        <v>160</v>
      </c>
      <c r="AK30" s="10">
        <f t="shared" si="4"/>
        <v>1600</v>
      </c>
      <c r="AL30" s="10">
        <f t="shared" si="11"/>
        <v>100</v>
      </c>
      <c r="AM30" s="10">
        <f t="shared" si="12"/>
        <v>1000</v>
      </c>
      <c r="AN30" s="10">
        <f t="shared" si="5"/>
        <v>0.4</v>
      </c>
      <c r="AO30" s="10">
        <f t="shared" si="6"/>
        <v>4</v>
      </c>
      <c r="AP30" s="10">
        <f t="shared" si="7"/>
        <v>55.2</v>
      </c>
      <c r="AQ30" s="10">
        <f t="shared" si="8"/>
        <v>552</v>
      </c>
      <c r="AR30" s="11" t="s">
        <v>47</v>
      </c>
      <c r="AS30" s="41" t="s">
        <v>53</v>
      </c>
      <c r="AT30" s="28" t="str">
        <f t="shared" si="9"/>
        <v>0,4-4 м3/ч</v>
      </c>
      <c r="AU30" s="28" t="str">
        <f t="shared" si="10"/>
        <v>55,2-552 нм3/ч</v>
      </c>
    </row>
    <row r="31" spans="1:47">
      <c r="A31" s="4" t="s">
        <v>24</v>
      </c>
      <c r="B31" s="27" t="str">
        <f t="shared" si="0"/>
        <v>250-2500 л/ч</v>
      </c>
      <c r="C31" s="27" t="str">
        <f t="shared" si="1"/>
        <v>160-1600 л/ч</v>
      </c>
      <c r="D31" s="27" t="str">
        <f t="shared" si="2"/>
        <v>0,6-6 м3/ч</v>
      </c>
      <c r="AA31" s="14" t="s">
        <v>24</v>
      </c>
      <c r="AB31" s="15">
        <v>250</v>
      </c>
      <c r="AC31" s="17">
        <v>2500</v>
      </c>
      <c r="AD31" s="15">
        <v>160</v>
      </c>
      <c r="AE31" s="17">
        <v>1600</v>
      </c>
      <c r="AF31" s="16">
        <v>7</v>
      </c>
      <c r="AG31" s="17">
        <v>70</v>
      </c>
      <c r="AI31" s="8" t="s">
        <v>24</v>
      </c>
      <c r="AJ31" s="10">
        <f t="shared" si="3"/>
        <v>250</v>
      </c>
      <c r="AK31" s="10">
        <f t="shared" si="4"/>
        <v>2500</v>
      </c>
      <c r="AL31" s="10">
        <f t="shared" si="11"/>
        <v>160</v>
      </c>
      <c r="AM31" s="10">
        <f t="shared" si="12"/>
        <v>1600</v>
      </c>
      <c r="AN31" s="10">
        <f t="shared" si="5"/>
        <v>0.6</v>
      </c>
      <c r="AO31" s="10">
        <f t="shared" si="6"/>
        <v>6</v>
      </c>
      <c r="AP31" s="10">
        <f t="shared" si="7"/>
        <v>85.8</v>
      </c>
      <c r="AQ31" s="10">
        <f t="shared" si="8"/>
        <v>858</v>
      </c>
      <c r="AR31" s="11" t="s">
        <v>47</v>
      </c>
      <c r="AS31" s="41" t="s">
        <v>53</v>
      </c>
      <c r="AT31" s="28" t="str">
        <f t="shared" si="9"/>
        <v>0,6-6 м3/ч</v>
      </c>
      <c r="AU31" s="28" t="str">
        <f t="shared" si="10"/>
        <v>85,8-858 нм3/ч</v>
      </c>
    </row>
    <row r="32" spans="1:47" ht="15.75" customHeight="1">
      <c r="A32" s="30" t="s">
        <v>25</v>
      </c>
      <c r="B32" s="29" t="str">
        <f t="shared" si="0"/>
        <v>400-4000 л/ч</v>
      </c>
      <c r="C32" s="29" t="str">
        <f t="shared" si="1"/>
        <v>250-2500 л/ч</v>
      </c>
      <c r="D32" s="29" t="str">
        <f t="shared" si="2"/>
        <v>1-10 м3/ч</v>
      </c>
      <c r="AA32" s="14" t="s">
        <v>25</v>
      </c>
      <c r="AB32" s="15">
        <v>400</v>
      </c>
      <c r="AC32" s="17">
        <v>4000</v>
      </c>
      <c r="AD32" s="15">
        <v>250</v>
      </c>
      <c r="AE32" s="17">
        <v>2500</v>
      </c>
      <c r="AF32" s="16">
        <v>11</v>
      </c>
      <c r="AG32" s="17">
        <v>110</v>
      </c>
      <c r="AI32" s="8" t="s">
        <v>25</v>
      </c>
      <c r="AJ32" s="10">
        <f t="shared" si="3"/>
        <v>400</v>
      </c>
      <c r="AK32" s="10">
        <f t="shared" si="4"/>
        <v>4000</v>
      </c>
      <c r="AL32" s="10">
        <f t="shared" si="11"/>
        <v>250</v>
      </c>
      <c r="AM32" s="10">
        <f t="shared" si="12"/>
        <v>2500</v>
      </c>
      <c r="AN32" s="10">
        <f t="shared" si="5"/>
        <v>1</v>
      </c>
      <c r="AO32" s="10">
        <f t="shared" si="6"/>
        <v>10</v>
      </c>
      <c r="AP32" s="10">
        <f t="shared" si="7"/>
        <v>135</v>
      </c>
      <c r="AQ32" s="10">
        <f t="shared" si="8"/>
        <v>1350</v>
      </c>
      <c r="AR32" s="11" t="s">
        <v>47</v>
      </c>
      <c r="AS32" s="41" t="s">
        <v>53</v>
      </c>
      <c r="AT32" s="28" t="str">
        <f t="shared" si="9"/>
        <v>1-10 м3/ч</v>
      </c>
      <c r="AU32" s="28" t="str">
        <f t="shared" si="10"/>
        <v>135-1350 нм3/ч</v>
      </c>
    </row>
    <row r="33" spans="1:47" ht="15.75" customHeight="1">
      <c r="A33" s="4" t="s">
        <v>26</v>
      </c>
      <c r="B33" s="27" t="str">
        <f t="shared" si="0"/>
        <v>500-5000 л/ч</v>
      </c>
      <c r="C33" s="27" t="str">
        <f t="shared" si="1"/>
        <v>400-4000 л/ч</v>
      </c>
      <c r="D33" s="27" t="str">
        <f t="shared" si="2"/>
        <v>1-10 м3/ч</v>
      </c>
      <c r="AA33" s="14" t="s">
        <v>26</v>
      </c>
      <c r="AB33" s="15">
        <v>500</v>
      </c>
      <c r="AC33" s="17">
        <v>5000</v>
      </c>
      <c r="AD33" s="15">
        <v>400</v>
      </c>
      <c r="AE33" s="17">
        <v>4000</v>
      </c>
      <c r="AF33" s="16">
        <v>12</v>
      </c>
      <c r="AG33" s="17">
        <v>120</v>
      </c>
      <c r="AI33" s="8" t="s">
        <v>26</v>
      </c>
      <c r="AJ33" s="10">
        <f t="shared" si="3"/>
        <v>500</v>
      </c>
      <c r="AK33" s="10">
        <f t="shared" si="4"/>
        <v>5000</v>
      </c>
      <c r="AL33" s="10">
        <f t="shared" si="11"/>
        <v>400</v>
      </c>
      <c r="AM33" s="10">
        <f t="shared" si="12"/>
        <v>4000</v>
      </c>
      <c r="AN33" s="10">
        <f t="shared" si="5"/>
        <v>1</v>
      </c>
      <c r="AO33" s="10">
        <f t="shared" si="6"/>
        <v>10</v>
      </c>
      <c r="AP33" s="10">
        <f t="shared" si="7"/>
        <v>147</v>
      </c>
      <c r="AQ33" s="10">
        <f t="shared" si="8"/>
        <v>1470</v>
      </c>
      <c r="AR33" s="11" t="s">
        <v>47</v>
      </c>
      <c r="AS33" s="41" t="s">
        <v>53</v>
      </c>
      <c r="AT33" s="28" t="str">
        <f t="shared" si="9"/>
        <v>1-10 м3/ч</v>
      </c>
      <c r="AU33" s="28" t="str">
        <f t="shared" si="10"/>
        <v>147-1470 нм3/ч</v>
      </c>
    </row>
    <row r="34" spans="1:47" ht="15.75" customHeight="1">
      <c r="A34" s="30" t="s">
        <v>27</v>
      </c>
      <c r="B34" s="29" t="str">
        <f t="shared" si="0"/>
        <v>600-6000 л/ч</v>
      </c>
      <c r="C34" s="29" t="str">
        <f t="shared" si="1"/>
        <v>500-5000 л/ч</v>
      </c>
      <c r="D34" s="29" t="str">
        <f t="shared" si="2"/>
        <v>1-10 м3/ч</v>
      </c>
      <c r="AA34" s="14" t="s">
        <v>27</v>
      </c>
      <c r="AB34" s="15">
        <v>600</v>
      </c>
      <c r="AC34" s="17">
        <v>6000</v>
      </c>
      <c r="AD34" s="15">
        <v>500</v>
      </c>
      <c r="AE34" s="17">
        <v>5000</v>
      </c>
      <c r="AF34" s="16">
        <v>16</v>
      </c>
      <c r="AG34" s="17">
        <v>160</v>
      </c>
      <c r="AI34" s="8" t="s">
        <v>27</v>
      </c>
      <c r="AJ34" s="10">
        <f t="shared" si="3"/>
        <v>600</v>
      </c>
      <c r="AK34" s="10">
        <f t="shared" si="4"/>
        <v>6000</v>
      </c>
      <c r="AL34" s="10">
        <f t="shared" si="11"/>
        <v>500</v>
      </c>
      <c r="AM34" s="10">
        <f t="shared" si="12"/>
        <v>5000</v>
      </c>
      <c r="AN34" s="10">
        <f t="shared" si="5"/>
        <v>1</v>
      </c>
      <c r="AO34" s="10">
        <f t="shared" si="6"/>
        <v>10</v>
      </c>
      <c r="AP34" s="10">
        <f t="shared" si="7"/>
        <v>196</v>
      </c>
      <c r="AQ34" s="10">
        <f t="shared" si="8"/>
        <v>1960</v>
      </c>
      <c r="AR34" s="11" t="s">
        <v>47</v>
      </c>
      <c r="AS34" s="41" t="s">
        <v>53</v>
      </c>
      <c r="AT34" s="28" t="str">
        <f t="shared" si="9"/>
        <v>1-10 м3/ч</v>
      </c>
      <c r="AU34" s="28" t="str">
        <f t="shared" si="10"/>
        <v>196-1960 нм3/ч</v>
      </c>
    </row>
    <row r="35" spans="1:47" ht="15.75" customHeight="1">
      <c r="A35" s="4" t="s">
        <v>28</v>
      </c>
      <c r="B35" s="27" t="str">
        <f t="shared" si="0"/>
        <v>630-6300 л/ч</v>
      </c>
      <c r="C35" s="27" t="str">
        <f t="shared" si="1"/>
        <v>600-6000 л/ч</v>
      </c>
      <c r="D35" s="27" t="str">
        <f t="shared" si="2"/>
        <v>1-10 м3/ч</v>
      </c>
      <c r="AA35" s="14" t="s">
        <v>28</v>
      </c>
      <c r="AB35" s="15">
        <v>630</v>
      </c>
      <c r="AC35" s="17">
        <v>6300</v>
      </c>
      <c r="AD35" s="15">
        <v>600</v>
      </c>
      <c r="AE35" s="17">
        <v>6000</v>
      </c>
      <c r="AF35" s="16">
        <v>18</v>
      </c>
      <c r="AG35" s="17">
        <v>180</v>
      </c>
      <c r="AI35" s="8" t="s">
        <v>28</v>
      </c>
      <c r="AJ35" s="10">
        <f t="shared" si="3"/>
        <v>630</v>
      </c>
      <c r="AK35" s="10">
        <f t="shared" si="4"/>
        <v>6300</v>
      </c>
      <c r="AL35" s="10">
        <f t="shared" si="11"/>
        <v>600</v>
      </c>
      <c r="AM35" s="10">
        <f t="shared" si="12"/>
        <v>6000</v>
      </c>
      <c r="AN35" s="10">
        <f t="shared" si="5"/>
        <v>1</v>
      </c>
      <c r="AO35" s="10">
        <f t="shared" si="6"/>
        <v>10</v>
      </c>
      <c r="AP35" s="10">
        <f t="shared" si="7"/>
        <v>221</v>
      </c>
      <c r="AQ35" s="10">
        <f t="shared" si="8"/>
        <v>2210</v>
      </c>
      <c r="AR35" s="11" t="s">
        <v>47</v>
      </c>
      <c r="AS35" s="41" t="s">
        <v>53</v>
      </c>
      <c r="AT35" s="28" t="str">
        <f t="shared" si="9"/>
        <v>1-10 м3/ч</v>
      </c>
      <c r="AU35" s="28" t="str">
        <f t="shared" si="10"/>
        <v>221-2210 нм3/ч</v>
      </c>
    </row>
    <row r="36" spans="1:47" ht="15.75" customHeight="1">
      <c r="A36" s="30" t="s">
        <v>29</v>
      </c>
      <c r="B36" s="29" t="str">
        <f t="shared" si="0"/>
        <v>1000-10000 л/ч</v>
      </c>
      <c r="C36" s="29" t="str">
        <f t="shared" si="1"/>
        <v>630-6300 л/ч</v>
      </c>
      <c r="D36" s="29" t="str">
        <f t="shared" si="2"/>
        <v>2-20 м3/ч</v>
      </c>
      <c r="AA36" s="14" t="s">
        <v>29</v>
      </c>
      <c r="AB36" s="15">
        <v>1000</v>
      </c>
      <c r="AC36" s="17">
        <v>10000</v>
      </c>
      <c r="AD36" s="15">
        <v>630</v>
      </c>
      <c r="AE36" s="17">
        <v>6300</v>
      </c>
      <c r="AF36" s="16">
        <v>25</v>
      </c>
      <c r="AG36" s="17">
        <v>250</v>
      </c>
      <c r="AI36" s="8" t="s">
        <v>29</v>
      </c>
      <c r="AJ36" s="10">
        <f t="shared" si="3"/>
        <v>1000</v>
      </c>
      <c r="AK36" s="10">
        <f t="shared" si="4"/>
        <v>10000</v>
      </c>
      <c r="AL36" s="10">
        <f t="shared" si="11"/>
        <v>630</v>
      </c>
      <c r="AM36" s="10">
        <f t="shared" si="12"/>
        <v>6300</v>
      </c>
      <c r="AN36" s="10">
        <f t="shared" si="5"/>
        <v>2</v>
      </c>
      <c r="AO36" s="10">
        <f t="shared" si="6"/>
        <v>20</v>
      </c>
      <c r="AP36" s="10">
        <f t="shared" si="7"/>
        <v>306.5</v>
      </c>
      <c r="AQ36" s="10">
        <f t="shared" si="8"/>
        <v>3065</v>
      </c>
      <c r="AR36" s="11" t="s">
        <v>47</v>
      </c>
      <c r="AS36" s="41" t="s">
        <v>53</v>
      </c>
      <c r="AT36" s="28" t="str">
        <f t="shared" si="9"/>
        <v>2-20 м3/ч</v>
      </c>
      <c r="AU36" s="28" t="str">
        <f t="shared" si="10"/>
        <v>306,5-3065 нм3/ч</v>
      </c>
    </row>
    <row r="37" spans="1:47" ht="15.75" customHeight="1">
      <c r="A37" s="4" t="s">
        <v>30</v>
      </c>
      <c r="B37" s="27" t="str">
        <f t="shared" si="0"/>
        <v>1600-16000 л/ч</v>
      </c>
      <c r="C37" s="27" t="str">
        <f t="shared" si="1"/>
        <v>1000-10000 л/ч</v>
      </c>
      <c r="D37" s="27" t="str">
        <f t="shared" si="2"/>
        <v>3-30 м3/ч</v>
      </c>
      <c r="AA37" s="14" t="s">
        <v>30</v>
      </c>
      <c r="AB37" s="15">
        <v>1600</v>
      </c>
      <c r="AC37" s="17">
        <v>16000</v>
      </c>
      <c r="AD37" s="15">
        <v>1000</v>
      </c>
      <c r="AE37" s="17">
        <v>10000</v>
      </c>
      <c r="AF37" s="16">
        <v>40</v>
      </c>
      <c r="AG37" s="17">
        <v>400</v>
      </c>
      <c r="AI37" s="8" t="s">
        <v>30</v>
      </c>
      <c r="AJ37" s="10">
        <f t="shared" si="3"/>
        <v>1600</v>
      </c>
      <c r="AK37" s="10">
        <f t="shared" si="4"/>
        <v>16000</v>
      </c>
      <c r="AL37" s="10">
        <f t="shared" si="11"/>
        <v>1000</v>
      </c>
      <c r="AM37" s="10">
        <f t="shared" si="12"/>
        <v>10000</v>
      </c>
      <c r="AN37" s="10">
        <f t="shared" si="5"/>
        <v>3</v>
      </c>
      <c r="AO37" s="10">
        <f t="shared" si="6"/>
        <v>30</v>
      </c>
      <c r="AP37" s="10">
        <f t="shared" si="7"/>
        <v>490</v>
      </c>
      <c r="AQ37" s="10">
        <f t="shared" si="8"/>
        <v>4900</v>
      </c>
      <c r="AR37" s="11" t="s">
        <v>47</v>
      </c>
      <c r="AS37" s="41" t="s">
        <v>53</v>
      </c>
      <c r="AT37" s="28" t="str">
        <f t="shared" si="9"/>
        <v>3-30 м3/ч</v>
      </c>
      <c r="AU37" s="28" t="str">
        <f t="shared" si="10"/>
        <v>490-4900 нм3/ч</v>
      </c>
    </row>
    <row r="38" spans="1:47" ht="15.75" customHeight="1">
      <c r="A38" s="30" t="s">
        <v>31</v>
      </c>
      <c r="B38" s="29" t="str">
        <f t="shared" si="0"/>
        <v>2500-25000 л/ч</v>
      </c>
      <c r="C38" s="29" t="str">
        <f t="shared" si="1"/>
        <v>1600-16000 л/ч</v>
      </c>
      <c r="D38" s="29" t="str">
        <f t="shared" si="2"/>
        <v>5-50 м3/ч</v>
      </c>
      <c r="AA38" s="14" t="s">
        <v>31</v>
      </c>
      <c r="AB38" s="15">
        <v>2500</v>
      </c>
      <c r="AC38" s="17">
        <v>25000</v>
      </c>
      <c r="AD38" s="15">
        <v>1600</v>
      </c>
      <c r="AE38" s="17">
        <v>16000</v>
      </c>
      <c r="AF38" s="16">
        <v>60</v>
      </c>
      <c r="AG38" s="17">
        <v>600</v>
      </c>
      <c r="AI38" s="8" t="s">
        <v>31</v>
      </c>
      <c r="AJ38" s="10">
        <f t="shared" si="3"/>
        <v>2500</v>
      </c>
      <c r="AK38" s="10">
        <f t="shared" si="4"/>
        <v>25000</v>
      </c>
      <c r="AL38" s="10">
        <f t="shared" si="11"/>
        <v>1600</v>
      </c>
      <c r="AM38" s="10">
        <f t="shared" si="12"/>
        <v>16000</v>
      </c>
      <c r="AN38" s="10">
        <f t="shared" si="5"/>
        <v>5</v>
      </c>
      <c r="AO38" s="10">
        <f t="shared" si="6"/>
        <v>50</v>
      </c>
      <c r="AP38" s="10">
        <f t="shared" si="7"/>
        <v>736</v>
      </c>
      <c r="AQ38" s="10">
        <f t="shared" si="8"/>
        <v>7360</v>
      </c>
      <c r="AR38" s="11" t="s">
        <v>47</v>
      </c>
      <c r="AS38" s="41" t="s">
        <v>53</v>
      </c>
      <c r="AT38" s="28" t="str">
        <f t="shared" si="9"/>
        <v>5-50 м3/ч</v>
      </c>
      <c r="AU38" s="28" t="str">
        <f t="shared" si="10"/>
        <v>736-7360 нм3/ч</v>
      </c>
    </row>
    <row r="39" spans="1:47" ht="15.75" customHeight="1">
      <c r="A39" s="4" t="s">
        <v>32</v>
      </c>
      <c r="B39" s="27" t="str">
        <f t="shared" si="0"/>
        <v>4000-40000 л/ч</v>
      </c>
      <c r="C39" s="27" t="str">
        <f t="shared" si="1"/>
        <v>2500-25000 л/ч</v>
      </c>
      <c r="D39" s="27" t="str">
        <f t="shared" si="2"/>
        <v>7-70 м3/ч</v>
      </c>
      <c r="AA39" s="14" t="s">
        <v>32</v>
      </c>
      <c r="AB39" s="15">
        <v>4000</v>
      </c>
      <c r="AC39" s="17">
        <v>40000</v>
      </c>
      <c r="AD39" s="15">
        <v>2500</v>
      </c>
      <c r="AE39" s="17">
        <v>25000</v>
      </c>
      <c r="AF39" s="16">
        <v>80</v>
      </c>
      <c r="AG39" s="17">
        <v>800</v>
      </c>
      <c r="AI39" s="8" t="s">
        <v>32</v>
      </c>
      <c r="AJ39" s="10">
        <f t="shared" si="3"/>
        <v>4000</v>
      </c>
      <c r="AK39" s="10">
        <f t="shared" si="4"/>
        <v>40000</v>
      </c>
      <c r="AL39" s="10">
        <f t="shared" si="11"/>
        <v>2500</v>
      </c>
      <c r="AM39" s="10">
        <f t="shared" si="12"/>
        <v>25000</v>
      </c>
      <c r="AN39" s="10">
        <f t="shared" si="5"/>
        <v>7</v>
      </c>
      <c r="AO39" s="10">
        <f t="shared" si="6"/>
        <v>70</v>
      </c>
      <c r="AP39" s="10">
        <f t="shared" si="7"/>
        <v>981</v>
      </c>
      <c r="AQ39" s="10">
        <f t="shared" si="8"/>
        <v>9810</v>
      </c>
      <c r="AR39" s="11" t="s">
        <v>47</v>
      </c>
      <c r="AS39" s="41" t="s">
        <v>53</v>
      </c>
      <c r="AT39" s="28" t="str">
        <f t="shared" si="9"/>
        <v>7-70 м3/ч</v>
      </c>
      <c r="AU39" s="28" t="str">
        <f t="shared" si="10"/>
        <v>981-9810 нм3/ч</v>
      </c>
    </row>
    <row r="40" spans="1:47" ht="15.75" customHeight="1">
      <c r="A40" s="30" t="s">
        <v>33</v>
      </c>
      <c r="B40" s="29" t="str">
        <f t="shared" si="0"/>
        <v>6300-63000 л/ч</v>
      </c>
      <c r="C40" s="29" t="str">
        <f t="shared" si="1"/>
        <v>4000-40000 л/ч</v>
      </c>
      <c r="D40" s="29" t="str">
        <f t="shared" si="2"/>
        <v>10-100 м3/ч</v>
      </c>
      <c r="AA40" s="14" t="s">
        <v>33</v>
      </c>
      <c r="AB40" s="15">
        <v>6300</v>
      </c>
      <c r="AC40" s="17">
        <v>63000</v>
      </c>
      <c r="AD40" s="15">
        <v>4000</v>
      </c>
      <c r="AE40" s="17">
        <v>40000</v>
      </c>
      <c r="AF40" s="16">
        <v>100</v>
      </c>
      <c r="AG40" s="17">
        <v>1000</v>
      </c>
      <c r="AI40" s="8" t="s">
        <v>33</v>
      </c>
      <c r="AJ40" s="10">
        <f t="shared" si="3"/>
        <v>6300</v>
      </c>
      <c r="AK40" s="10">
        <f t="shared" si="4"/>
        <v>63000</v>
      </c>
      <c r="AL40" s="10">
        <f t="shared" si="11"/>
        <v>4000</v>
      </c>
      <c r="AM40" s="10">
        <f t="shared" si="12"/>
        <v>40000</v>
      </c>
      <c r="AN40" s="10">
        <f t="shared" si="5"/>
        <v>10</v>
      </c>
      <c r="AO40" s="10">
        <f t="shared" si="6"/>
        <v>100</v>
      </c>
      <c r="AP40" s="10">
        <f t="shared" si="7"/>
        <v>1230</v>
      </c>
      <c r="AQ40" s="10">
        <f t="shared" si="8"/>
        <v>12300</v>
      </c>
      <c r="AR40" s="11" t="s">
        <v>47</v>
      </c>
      <c r="AS40" s="41" t="s">
        <v>53</v>
      </c>
      <c r="AT40" s="28" t="str">
        <f t="shared" si="9"/>
        <v>10-100 м3/ч</v>
      </c>
      <c r="AU40" s="28" t="str">
        <f t="shared" si="10"/>
        <v>1230-12300 нм3/ч</v>
      </c>
    </row>
    <row r="41" spans="1:47" ht="15.75" customHeight="1">
      <c r="A41" s="4" t="s">
        <v>34</v>
      </c>
      <c r="B41" s="27" t="str">
        <f t="shared" si="0"/>
        <v>20000-100000 л/ч</v>
      </c>
      <c r="C41" s="7" t="s">
        <v>35</v>
      </c>
      <c r="D41" s="27" t="str">
        <f t="shared" si="2"/>
        <v>50-200 м3/ч</v>
      </c>
      <c r="AA41" s="14" t="s">
        <v>34</v>
      </c>
      <c r="AB41" s="15">
        <v>20000</v>
      </c>
      <c r="AC41" s="17">
        <v>100000</v>
      </c>
      <c r="AD41" s="18" t="s">
        <v>35</v>
      </c>
      <c r="AE41" s="18" t="s">
        <v>35</v>
      </c>
      <c r="AF41" s="16">
        <v>600</v>
      </c>
      <c r="AG41" s="17">
        <v>3000</v>
      </c>
      <c r="AI41" s="8" t="s">
        <v>34</v>
      </c>
      <c r="AJ41" s="10">
        <f t="shared" si="3"/>
        <v>20000</v>
      </c>
      <c r="AK41" s="10">
        <f t="shared" si="4"/>
        <v>100000</v>
      </c>
      <c r="AL41" s="13" t="s">
        <v>35</v>
      </c>
      <c r="AM41" s="13" t="s">
        <v>35</v>
      </c>
      <c r="AN41" s="10">
        <f t="shared" si="5"/>
        <v>50</v>
      </c>
      <c r="AO41" s="10">
        <f t="shared" si="6"/>
        <v>200</v>
      </c>
      <c r="AP41" s="10">
        <f t="shared" si="7"/>
        <v>7360</v>
      </c>
      <c r="AQ41" s="10">
        <f t="shared" si="8"/>
        <v>36800</v>
      </c>
      <c r="AR41" s="11" t="s">
        <v>47</v>
      </c>
      <c r="AS41" s="41" t="s">
        <v>53</v>
      </c>
      <c r="AT41" s="28" t="str">
        <f t="shared" si="9"/>
        <v>50-200 м3/ч</v>
      </c>
      <c r="AU41" s="28" t="str">
        <f t="shared" si="10"/>
        <v>7360-36800 нм3/ч</v>
      </c>
    </row>
    <row r="42" spans="1:47">
      <c r="AI42" s="88" t="s">
        <v>42</v>
      </c>
      <c r="AJ42" s="88"/>
    </row>
    <row r="43" spans="1:47">
      <c r="AA43" s="9"/>
      <c r="AB43" s="9"/>
      <c r="AC43" s="9"/>
      <c r="AD43" s="9"/>
      <c r="AE43" s="9"/>
      <c r="AF43" s="9"/>
      <c r="AG43" s="9"/>
      <c r="AI43" s="8" t="s">
        <v>38</v>
      </c>
      <c r="AJ43" s="10">
        <v>7930</v>
      </c>
    </row>
    <row r="44" spans="1:47">
      <c r="AI44" s="8" t="s">
        <v>39</v>
      </c>
      <c r="AJ44" s="10">
        <v>7800</v>
      </c>
    </row>
    <row r="46" spans="1:47">
      <c r="AI46" s="82" t="s">
        <v>45</v>
      </c>
      <c r="AJ46" s="82"/>
      <c r="AK46" s="82"/>
      <c r="AL46" s="83" t="s">
        <v>46</v>
      </c>
      <c r="AM46" s="83"/>
      <c r="AN46" s="83"/>
    </row>
    <row r="47" spans="1:47">
      <c r="AI47" s="25" t="s">
        <v>14</v>
      </c>
      <c r="AJ47" s="21">
        <v>1</v>
      </c>
      <c r="AK47" s="22">
        <v>0</v>
      </c>
      <c r="AL47" s="26" t="s">
        <v>14</v>
      </c>
      <c r="AM47" s="23">
        <v>2</v>
      </c>
      <c r="AN47" s="22">
        <v>1</v>
      </c>
    </row>
    <row r="48" spans="1:47">
      <c r="AI48" s="25" t="s">
        <v>15</v>
      </c>
      <c r="AJ48" s="21">
        <v>1</v>
      </c>
      <c r="AK48" s="22">
        <v>0</v>
      </c>
      <c r="AL48" s="25" t="s">
        <v>15</v>
      </c>
      <c r="AM48" s="24">
        <v>2</v>
      </c>
      <c r="AN48" s="22">
        <v>1</v>
      </c>
    </row>
    <row r="49" spans="35:40">
      <c r="AI49" s="25" t="s">
        <v>16</v>
      </c>
      <c r="AJ49" s="21">
        <v>1</v>
      </c>
      <c r="AK49" s="22">
        <v>0</v>
      </c>
      <c r="AL49" s="25" t="s">
        <v>16</v>
      </c>
      <c r="AM49" s="23">
        <v>2</v>
      </c>
      <c r="AN49" s="22">
        <v>1</v>
      </c>
    </row>
    <row r="50" spans="35:40">
      <c r="AI50" s="25" t="s">
        <v>17</v>
      </c>
      <c r="AJ50" s="21">
        <v>1</v>
      </c>
      <c r="AK50" s="22">
        <v>0</v>
      </c>
      <c r="AL50" s="25" t="s">
        <v>17</v>
      </c>
      <c r="AM50" s="23">
        <v>2</v>
      </c>
      <c r="AN50" s="22">
        <v>1</v>
      </c>
    </row>
    <row r="51" spans="35:40">
      <c r="AI51" s="25" t="s">
        <v>18</v>
      </c>
      <c r="AJ51" s="21">
        <v>0</v>
      </c>
      <c r="AK51" s="22">
        <v>-1</v>
      </c>
      <c r="AL51" s="25" t="s">
        <v>18</v>
      </c>
      <c r="AM51" s="23">
        <v>2</v>
      </c>
      <c r="AN51" s="22">
        <v>1</v>
      </c>
    </row>
    <row r="52" spans="35:40">
      <c r="AI52" s="25" t="s">
        <v>19</v>
      </c>
      <c r="AJ52" s="21">
        <v>0</v>
      </c>
      <c r="AK52" s="22">
        <v>-1</v>
      </c>
      <c r="AL52" s="25" t="s">
        <v>19</v>
      </c>
      <c r="AM52" s="23">
        <v>2</v>
      </c>
      <c r="AN52" s="22">
        <v>1</v>
      </c>
    </row>
    <row r="53" spans="35:40">
      <c r="AI53" s="25" t="s">
        <v>20</v>
      </c>
      <c r="AJ53" s="21">
        <v>0</v>
      </c>
      <c r="AK53" s="22">
        <v>-1</v>
      </c>
      <c r="AL53" s="25" t="s">
        <v>20</v>
      </c>
      <c r="AM53" s="23">
        <v>2</v>
      </c>
      <c r="AN53" s="22">
        <v>1</v>
      </c>
    </row>
    <row r="54" spans="35:40">
      <c r="AI54" s="25" t="s">
        <v>21</v>
      </c>
      <c r="AJ54" s="21">
        <v>0</v>
      </c>
      <c r="AK54" s="22">
        <v>-1</v>
      </c>
      <c r="AL54" s="25" t="s">
        <v>21</v>
      </c>
      <c r="AM54" s="23">
        <v>2</v>
      </c>
      <c r="AN54" s="22">
        <v>1</v>
      </c>
    </row>
    <row r="55" spans="35:40">
      <c r="AI55" s="25" t="s">
        <v>22</v>
      </c>
      <c r="AJ55" s="21">
        <v>-1</v>
      </c>
      <c r="AK55" s="22">
        <v>-2</v>
      </c>
      <c r="AL55" s="25" t="s">
        <v>22</v>
      </c>
      <c r="AM55" s="23">
        <v>1</v>
      </c>
      <c r="AN55" s="22">
        <v>0</v>
      </c>
    </row>
    <row r="56" spans="35:40">
      <c r="AI56" s="25" t="s">
        <v>23</v>
      </c>
      <c r="AJ56" s="21">
        <v>-1</v>
      </c>
      <c r="AK56" s="22">
        <v>-2</v>
      </c>
      <c r="AL56" s="25" t="s">
        <v>23</v>
      </c>
      <c r="AM56" s="23">
        <v>1</v>
      </c>
      <c r="AN56" s="22">
        <v>0</v>
      </c>
    </row>
    <row r="57" spans="35:40">
      <c r="AI57" s="25" t="s">
        <v>24</v>
      </c>
      <c r="AJ57" s="21">
        <v>-1</v>
      </c>
      <c r="AK57" s="22">
        <v>-2</v>
      </c>
      <c r="AL57" s="25" t="s">
        <v>24</v>
      </c>
      <c r="AM57" s="23">
        <v>1</v>
      </c>
      <c r="AN57" s="22">
        <v>0</v>
      </c>
    </row>
    <row r="58" spans="35:40">
      <c r="AI58" s="25" t="s">
        <v>25</v>
      </c>
      <c r="AJ58" s="21">
        <v>-1</v>
      </c>
      <c r="AK58" s="22">
        <v>-2</v>
      </c>
      <c r="AL58" s="25" t="s">
        <v>25</v>
      </c>
      <c r="AM58" s="23">
        <v>0</v>
      </c>
      <c r="AN58" s="22">
        <v>-1</v>
      </c>
    </row>
    <row r="59" spans="35:40">
      <c r="AI59" s="25" t="s">
        <v>26</v>
      </c>
      <c r="AJ59" s="21">
        <v>-1</v>
      </c>
      <c r="AK59" s="22">
        <v>-2</v>
      </c>
      <c r="AL59" s="25" t="s">
        <v>26</v>
      </c>
      <c r="AM59" s="23">
        <v>0</v>
      </c>
      <c r="AN59" s="22">
        <v>-1</v>
      </c>
    </row>
    <row r="60" spans="35:40">
      <c r="AI60" s="25" t="s">
        <v>27</v>
      </c>
      <c r="AJ60" s="21">
        <v>-1</v>
      </c>
      <c r="AK60" s="22">
        <v>-2</v>
      </c>
      <c r="AL60" s="25" t="s">
        <v>27</v>
      </c>
      <c r="AM60" s="23">
        <v>0</v>
      </c>
      <c r="AN60" s="22">
        <v>-1</v>
      </c>
    </row>
    <row r="61" spans="35:40">
      <c r="AI61" s="25" t="s">
        <v>28</v>
      </c>
      <c r="AJ61" s="21">
        <v>-1</v>
      </c>
      <c r="AK61" s="22">
        <v>-2</v>
      </c>
      <c r="AL61" s="25" t="s">
        <v>28</v>
      </c>
      <c r="AM61" s="23">
        <v>0</v>
      </c>
      <c r="AN61" s="22">
        <v>-1</v>
      </c>
    </row>
    <row r="62" spans="35:40">
      <c r="AI62" s="25" t="s">
        <v>29</v>
      </c>
      <c r="AJ62" s="21">
        <v>-1</v>
      </c>
      <c r="AK62" s="22">
        <v>-2</v>
      </c>
      <c r="AL62" s="25" t="s">
        <v>29</v>
      </c>
      <c r="AM62" s="23">
        <v>1</v>
      </c>
      <c r="AN62" s="22">
        <v>0</v>
      </c>
    </row>
    <row r="63" spans="35:40">
      <c r="AI63" s="25" t="s">
        <v>30</v>
      </c>
      <c r="AJ63" s="21">
        <v>-2</v>
      </c>
      <c r="AK63" s="22">
        <v>-3</v>
      </c>
      <c r="AL63" s="25" t="s">
        <v>30</v>
      </c>
      <c r="AM63" s="23">
        <v>0</v>
      </c>
      <c r="AN63" s="22">
        <v>-1</v>
      </c>
    </row>
    <row r="64" spans="35:40">
      <c r="AI64" s="25" t="s">
        <v>31</v>
      </c>
      <c r="AJ64" s="21">
        <v>-2</v>
      </c>
      <c r="AK64" s="22">
        <v>-3</v>
      </c>
      <c r="AL64" s="25" t="s">
        <v>31</v>
      </c>
      <c r="AM64" s="23">
        <v>0</v>
      </c>
      <c r="AN64" s="22">
        <v>-1</v>
      </c>
    </row>
    <row r="65" spans="35:40">
      <c r="AI65" s="25" t="s">
        <v>32</v>
      </c>
      <c r="AJ65" s="21">
        <v>-2</v>
      </c>
      <c r="AK65" s="22">
        <v>-3</v>
      </c>
      <c r="AL65" s="25" t="s">
        <v>32</v>
      </c>
      <c r="AM65" s="23">
        <v>0</v>
      </c>
      <c r="AN65" s="22">
        <v>-1</v>
      </c>
    </row>
    <row r="66" spans="35:40">
      <c r="AI66" s="25" t="s">
        <v>33</v>
      </c>
      <c r="AJ66" s="21">
        <v>-2</v>
      </c>
      <c r="AK66" s="22">
        <v>-3</v>
      </c>
      <c r="AL66" s="25" t="s">
        <v>33</v>
      </c>
      <c r="AM66" s="23">
        <v>-1</v>
      </c>
      <c r="AN66" s="22">
        <v>-2</v>
      </c>
    </row>
    <row r="67" spans="35:40">
      <c r="AI67" s="25" t="s">
        <v>34</v>
      </c>
      <c r="AJ67" s="21">
        <v>-2</v>
      </c>
      <c r="AK67" s="22">
        <v>-3</v>
      </c>
      <c r="AL67" s="25" t="s">
        <v>34</v>
      </c>
      <c r="AM67" s="23">
        <v>-1</v>
      </c>
      <c r="AN67" s="22">
        <v>-2</v>
      </c>
    </row>
  </sheetData>
  <mergeCells count="39">
    <mergeCell ref="AI9:AI10"/>
    <mergeCell ref="AN19:AO19"/>
    <mergeCell ref="AI46:AK46"/>
    <mergeCell ref="AL46:AN46"/>
    <mergeCell ref="AT18:AU19"/>
    <mergeCell ref="AI42:AJ42"/>
    <mergeCell ref="AP18:AR18"/>
    <mergeCell ref="AP20:AR20"/>
    <mergeCell ref="AP19:AR19"/>
    <mergeCell ref="AI18:AO18"/>
    <mergeCell ref="AO9:AR10"/>
    <mergeCell ref="AL20:AM20"/>
    <mergeCell ref="AN20:AO20"/>
    <mergeCell ref="AJ19:AM19"/>
    <mergeCell ref="AF19:AG19"/>
    <mergeCell ref="AB20:AC20"/>
    <mergeCell ref="AD20:AE20"/>
    <mergeCell ref="AF20:AG20"/>
    <mergeCell ref="AJ20:AK20"/>
    <mergeCell ref="AA9:AF9"/>
    <mergeCell ref="AA10:AC10"/>
    <mergeCell ref="AD10:AF10"/>
    <mergeCell ref="E14:F14"/>
    <mergeCell ref="A18:A20"/>
    <mergeCell ref="B18:C18"/>
    <mergeCell ref="B19:B20"/>
    <mergeCell ref="C19:C20"/>
    <mergeCell ref="D19:D20"/>
    <mergeCell ref="A16:D17"/>
    <mergeCell ref="E16:H17"/>
    <mergeCell ref="AA18:AG18"/>
    <mergeCell ref="AB19:AE19"/>
    <mergeCell ref="A1:F1"/>
    <mergeCell ref="A10:C10"/>
    <mergeCell ref="D10:F10"/>
    <mergeCell ref="A9:F9"/>
    <mergeCell ref="A2:D2"/>
    <mergeCell ref="A7:D7"/>
    <mergeCell ref="A3:D3"/>
  </mergeCells>
  <conditionalFormatting sqref="E16:H17">
    <cfRule type="expression" dxfId="3" priority="1">
      <formula>$E$15="Нормальным условиям"</formula>
    </cfRule>
    <cfRule type="expression" dxfId="2" priority="2">
      <formula>"$E$6=""Нормальным условиям"""</formula>
    </cfRule>
    <cfRule type="expression" dxfId="1" priority="3">
      <formula>"$E$6=""Нормальным условиям"""</formula>
    </cfRule>
    <cfRule type="expression" dxfId="0" priority="4">
      <formula>$E$14</formula>
    </cfRule>
  </conditionalFormatting>
  <dataValidations count="1">
    <dataValidation type="list" allowBlank="1" showInputMessage="1" showErrorMessage="1" sqref="E14">
      <formula1>AJ9:AJ10</formula1>
    </dataValidation>
  </dataValidations>
  <hyperlinks>
    <hyperlink ref="B4" r:id="rId1"/>
    <hyperlink ref="B5" r:id="rId2"/>
  </hyperlinks>
  <pageMargins left="0.7" right="0.7" top="0.75" bottom="0.75" header="0.3" footer="0.3"/>
  <pageSetup paperSize="9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ЭМ-215</vt:lpstr>
      <vt:lpstr>Шкала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РОТАМЕТРЫ МЕТАЛЛИЧЕСКИЕ ЭМИС-МЕТА-215, МЕТА215, ЭМ215, ЭМ-215 Руководство по эксплуатации. Таблица подбора на расходомеры. Продажа оборудования производства группа промышленных компаний ЭМИС, г.Челябинск, Дилер ГКНТ. Поставка Россия, Казахстан.</dc:title>
  <dc:creator>Пинский</dc:creator>
  <cp:keywords>РОТАМЕТРЫ, МЕТАЛЛИЧЕСКИЕ, МЕТА, 215, МЕТА215, ЭМ215, ЭМ-215, Руководство, эксплуатации, Таблица, подбора, расходомеры, Продажа, оборудования, производства, группа, промышленных, компаний, ЭМИС, г.Челябинск, Дилер, ГКНТ, Поставка, Россия, Казахстан.</cp:keywords>
  <cp:lastModifiedBy>голодова анастасия</cp:lastModifiedBy>
  <cp:lastPrinted>2012-12-20T05:34:32Z</cp:lastPrinted>
  <dcterms:created xsi:type="dcterms:W3CDTF">2012-12-19T07:33:51Z</dcterms:created>
  <dcterms:modified xsi:type="dcterms:W3CDTF">2018-06-01T06:50:31Z</dcterms:modified>
  <cp:category>РОТАМЕТРЫ МЕТАЛЛИЧЕСКИЕ ЭМИС-МЕТА-215, МЕТА215, ЭМ215, ЭМ-215 Руководство по эксплуатации. Таблица подбора на расходомеры. Продажа оборудования производства группа промышленных компаний ЭМИС, г.Челябинск, Дилер ГКНТ. Поставка Россия, Казахстан.</cp:category>
</cp:coreProperties>
</file>